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teveg\Dropbox\Basil PoC\Light curves\High Light\Sinusoidal Wave\Data\Light Responses\"/>
    </mc:Choice>
  </mc:AlternateContent>
  <bookViews>
    <workbookView xWindow="0" yWindow="0" windowWidth="28800" windowHeight="11700"/>
  </bookViews>
  <sheets>
    <sheet name="2020_02_03_1500_1_basil_11_" sheetId="1" r:id="rId1"/>
  </sheets>
  <calcPr calcId="162913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Q13" i="1" l="1"/>
  <c r="AC13" i="1" s="1"/>
  <c r="V13" i="1"/>
  <c r="X13" i="1"/>
  <c r="Y13" i="1"/>
  <c r="AH13" i="1"/>
  <c r="AJ13" i="1" s="1"/>
  <c r="BG13" i="1"/>
  <c r="BH13" i="1" s="1"/>
  <c r="BI13" i="1"/>
  <c r="BJ13" i="1"/>
  <c r="BK13" i="1"/>
  <c r="BP13" i="1"/>
  <c r="BQ13" i="1" s="1"/>
  <c r="BT13" i="1" s="1"/>
  <c r="BS13" i="1"/>
  <c r="CA13" i="1"/>
  <c r="O13" i="1" s="1"/>
  <c r="CB13" i="1"/>
  <c r="CC13" i="1"/>
  <c r="P13" i="1" s="1"/>
  <c r="CD13" i="1"/>
  <c r="CE13" i="1"/>
  <c r="Q14" i="1"/>
  <c r="V14" i="1"/>
  <c r="CB14" i="1" s="1"/>
  <c r="X14" i="1"/>
  <c r="Y14" i="1"/>
  <c r="AH14" i="1"/>
  <c r="AJ14" i="1" s="1"/>
  <c r="BG14" i="1"/>
  <c r="E14" i="1" s="1"/>
  <c r="BI14" i="1"/>
  <c r="BJ14" i="1"/>
  <c r="BK14" i="1"/>
  <c r="BP14" i="1"/>
  <c r="BQ14" i="1" s="1"/>
  <c r="BS14" i="1"/>
  <c r="CA14" i="1"/>
  <c r="O14" i="1" s="1"/>
  <c r="CC14" i="1"/>
  <c r="P14" i="1" s="1"/>
  <c r="CD14" i="1"/>
  <c r="CE14" i="1"/>
  <c r="Q15" i="1"/>
  <c r="V15" i="1"/>
  <c r="X15" i="1"/>
  <c r="Y15" i="1"/>
  <c r="AH15" i="1"/>
  <c r="AJ15" i="1" s="1"/>
  <c r="BG15" i="1"/>
  <c r="E15" i="1" s="1"/>
  <c r="BI15" i="1"/>
  <c r="BJ15" i="1"/>
  <c r="BK15" i="1"/>
  <c r="BP15" i="1"/>
  <c r="BQ15" i="1" s="1"/>
  <c r="BS15" i="1"/>
  <c r="CA15" i="1"/>
  <c r="O15" i="1" s="1"/>
  <c r="CC15" i="1"/>
  <c r="P15" i="1" s="1"/>
  <c r="CD15" i="1"/>
  <c r="CE15" i="1"/>
  <c r="Q16" i="1"/>
  <c r="V16" i="1"/>
  <c r="CB16" i="1" s="1"/>
  <c r="X16" i="1"/>
  <c r="Y16" i="1"/>
  <c r="AH16" i="1"/>
  <c r="AJ16" i="1" s="1"/>
  <c r="BG16" i="1"/>
  <c r="BI16" i="1"/>
  <c r="BJ16" i="1"/>
  <c r="BK16" i="1"/>
  <c r="BP16" i="1"/>
  <c r="BQ16" i="1" s="1"/>
  <c r="BS16" i="1"/>
  <c r="CA16" i="1"/>
  <c r="O16" i="1" s="1"/>
  <c r="CC16" i="1"/>
  <c r="P16" i="1" s="1"/>
  <c r="CD16" i="1"/>
  <c r="CE16" i="1"/>
  <c r="Q17" i="1"/>
  <c r="V17" i="1"/>
  <c r="CB17" i="1" s="1"/>
  <c r="X17" i="1"/>
  <c r="Y17" i="1"/>
  <c r="AH17" i="1"/>
  <c r="AJ17" i="1" s="1"/>
  <c r="BG17" i="1"/>
  <c r="BH17" i="1" s="1"/>
  <c r="BI17" i="1"/>
  <c r="BJ17" i="1"/>
  <c r="BK17" i="1"/>
  <c r="BP17" i="1"/>
  <c r="BQ17" i="1" s="1"/>
  <c r="BS17" i="1"/>
  <c r="CA17" i="1"/>
  <c r="O17" i="1" s="1"/>
  <c r="CC17" i="1"/>
  <c r="P17" i="1" s="1"/>
  <c r="CD17" i="1"/>
  <c r="CE17" i="1"/>
  <c r="Q18" i="1"/>
  <c r="V18" i="1"/>
  <c r="CB18" i="1" s="1"/>
  <c r="X18" i="1"/>
  <c r="Y18" i="1"/>
  <c r="AH18" i="1"/>
  <c r="AJ18" i="1" s="1"/>
  <c r="BG18" i="1"/>
  <c r="E18" i="1" s="1"/>
  <c r="BI18" i="1"/>
  <c r="BJ18" i="1"/>
  <c r="BK18" i="1"/>
  <c r="BP18" i="1"/>
  <c r="BQ18" i="1" s="1"/>
  <c r="BS18" i="1"/>
  <c r="CA18" i="1"/>
  <c r="O18" i="1" s="1"/>
  <c r="CC18" i="1"/>
  <c r="P18" i="1" s="1"/>
  <c r="CD18" i="1"/>
  <c r="CE18" i="1"/>
  <c r="Q19" i="1"/>
  <c r="V19" i="1"/>
  <c r="CB19" i="1" s="1"/>
  <c r="X19" i="1"/>
  <c r="Y19" i="1"/>
  <c r="AH19" i="1"/>
  <c r="AJ19" i="1" s="1"/>
  <c r="BG19" i="1"/>
  <c r="E19" i="1" s="1"/>
  <c r="BI19" i="1"/>
  <c r="BJ19" i="1"/>
  <c r="BK19" i="1"/>
  <c r="BP19" i="1"/>
  <c r="BQ19" i="1" s="1"/>
  <c r="BS19" i="1"/>
  <c r="CA19" i="1"/>
  <c r="O19" i="1" s="1"/>
  <c r="CC19" i="1"/>
  <c r="P19" i="1" s="1"/>
  <c r="CD19" i="1"/>
  <c r="CE19" i="1"/>
  <c r="Q20" i="1"/>
  <c r="V20" i="1"/>
  <c r="CB20" i="1" s="1"/>
  <c r="X20" i="1"/>
  <c r="Y20" i="1"/>
  <c r="AH20" i="1"/>
  <c r="AJ20" i="1" s="1"/>
  <c r="BG20" i="1"/>
  <c r="BH20" i="1" s="1"/>
  <c r="BI20" i="1"/>
  <c r="BJ20" i="1"/>
  <c r="BK20" i="1"/>
  <c r="BP20" i="1"/>
  <c r="BQ20" i="1" s="1"/>
  <c r="BS20" i="1"/>
  <c r="CA20" i="1"/>
  <c r="O20" i="1" s="1"/>
  <c r="CC20" i="1"/>
  <c r="P20" i="1" s="1"/>
  <c r="CD20" i="1"/>
  <c r="CE20" i="1"/>
  <c r="Q21" i="1"/>
  <c r="V21" i="1"/>
  <c r="CB21" i="1" s="1"/>
  <c r="X21" i="1"/>
  <c r="Y21" i="1"/>
  <c r="AH21" i="1"/>
  <c r="AJ21" i="1" s="1"/>
  <c r="BG21" i="1"/>
  <c r="E21" i="1" s="1"/>
  <c r="BI21" i="1"/>
  <c r="BJ21" i="1"/>
  <c r="BK21" i="1"/>
  <c r="BP21" i="1"/>
  <c r="BQ21" i="1" s="1"/>
  <c r="BT21" i="1" s="1"/>
  <c r="BS21" i="1"/>
  <c r="CA21" i="1"/>
  <c r="O21" i="1" s="1"/>
  <c r="CC21" i="1"/>
  <c r="P21" i="1" s="1"/>
  <c r="CD21" i="1"/>
  <c r="CE21" i="1"/>
  <c r="Q22" i="1"/>
  <c r="V22" i="1"/>
  <c r="CB22" i="1" s="1"/>
  <c r="X22" i="1"/>
  <c r="Y22" i="1"/>
  <c r="AH22" i="1"/>
  <c r="AJ22" i="1" s="1"/>
  <c r="BG22" i="1"/>
  <c r="E22" i="1" s="1"/>
  <c r="BI22" i="1"/>
  <c r="BJ22" i="1"/>
  <c r="BK22" i="1"/>
  <c r="BP22" i="1"/>
  <c r="BQ22" i="1" s="1"/>
  <c r="BS22" i="1"/>
  <c r="CA22" i="1"/>
  <c r="O22" i="1" s="1"/>
  <c r="CC22" i="1"/>
  <c r="P22" i="1" s="1"/>
  <c r="CD22" i="1"/>
  <c r="CE22" i="1"/>
  <c r="Q23" i="1"/>
  <c r="V23" i="1"/>
  <c r="X23" i="1"/>
  <c r="Y23" i="1"/>
  <c r="AH23" i="1"/>
  <c r="AJ23" i="1" s="1"/>
  <c r="BG23" i="1"/>
  <c r="BH23" i="1" s="1"/>
  <c r="AD23" i="1" s="1"/>
  <c r="BI23" i="1"/>
  <c r="BJ23" i="1"/>
  <c r="BK23" i="1"/>
  <c r="BP23" i="1"/>
  <c r="BQ23" i="1" s="1"/>
  <c r="BS23" i="1"/>
  <c r="CA23" i="1"/>
  <c r="O23" i="1" s="1"/>
  <c r="CB23" i="1"/>
  <c r="CC23" i="1"/>
  <c r="P23" i="1" s="1"/>
  <c r="CD23" i="1"/>
  <c r="CE23" i="1"/>
  <c r="Q24" i="1"/>
  <c r="V24" i="1"/>
  <c r="CB24" i="1" s="1"/>
  <c r="X24" i="1"/>
  <c r="Y24" i="1"/>
  <c r="AH24" i="1"/>
  <c r="AJ24" i="1" s="1"/>
  <c r="BG24" i="1"/>
  <c r="BH24" i="1" s="1"/>
  <c r="BI24" i="1"/>
  <c r="BJ24" i="1"/>
  <c r="BK24" i="1"/>
  <c r="BP24" i="1"/>
  <c r="BQ24" i="1" s="1"/>
  <c r="BS24" i="1"/>
  <c r="CA24" i="1"/>
  <c r="O24" i="1" s="1"/>
  <c r="CC24" i="1"/>
  <c r="P24" i="1" s="1"/>
  <c r="CD24" i="1"/>
  <c r="CE24" i="1"/>
  <c r="Q25" i="1"/>
  <c r="V25" i="1"/>
  <c r="CB25" i="1" s="1"/>
  <c r="X25" i="1"/>
  <c r="Y25" i="1"/>
  <c r="AH25" i="1"/>
  <c r="AJ25" i="1" s="1"/>
  <c r="BG25" i="1"/>
  <c r="E25" i="1" s="1"/>
  <c r="BI25" i="1"/>
  <c r="BJ25" i="1"/>
  <c r="BK25" i="1"/>
  <c r="BP25" i="1"/>
  <c r="BQ25" i="1"/>
  <c r="BS25" i="1"/>
  <c r="CA25" i="1"/>
  <c r="O25" i="1" s="1"/>
  <c r="CC25" i="1"/>
  <c r="P25" i="1" s="1"/>
  <c r="CD25" i="1"/>
  <c r="CE25" i="1"/>
  <c r="BT15" i="1" l="1"/>
  <c r="AC23" i="1"/>
  <c r="AC21" i="1"/>
  <c r="BT17" i="1"/>
  <c r="AC18" i="1"/>
  <c r="AC17" i="1"/>
  <c r="BH15" i="1"/>
  <c r="AD15" i="1" s="1"/>
  <c r="AC20" i="1"/>
  <c r="BY15" i="1"/>
  <c r="BT22" i="1"/>
  <c r="BT20" i="1"/>
  <c r="AC15" i="1"/>
  <c r="BT25" i="1"/>
  <c r="BT24" i="1"/>
  <c r="BH22" i="1"/>
  <c r="AD22" i="1" s="1"/>
  <c r="CB15" i="1"/>
  <c r="W15" i="1" s="1"/>
  <c r="E23" i="1"/>
  <c r="BY23" i="1" s="1"/>
  <c r="W25" i="1"/>
  <c r="AC19" i="1"/>
  <c r="BT16" i="1"/>
  <c r="BH14" i="1"/>
  <c r="AD14" i="1" s="1"/>
  <c r="BY19" i="1"/>
  <c r="BH19" i="1"/>
  <c r="AD19" i="1" s="1"/>
  <c r="AC24" i="1"/>
  <c r="BT23" i="1"/>
  <c r="BT18" i="1"/>
  <c r="AC14" i="1"/>
  <c r="W21" i="1"/>
  <c r="E20" i="1"/>
  <c r="BY20" i="1" s="1"/>
  <c r="BT19" i="1"/>
  <c r="E17" i="1"/>
  <c r="W17" i="1" s="1"/>
  <c r="BL23" i="1"/>
  <c r="AF23" i="1" s="1"/>
  <c r="BM23" i="1" s="1"/>
  <c r="AE23" i="1" s="1"/>
  <c r="AC22" i="1"/>
  <c r="BH18" i="1"/>
  <c r="AD18" i="1" s="1"/>
  <c r="AC16" i="1"/>
  <c r="E13" i="1"/>
  <c r="W13" i="1" s="1"/>
  <c r="BL22" i="1"/>
  <c r="AF22" i="1" s="1"/>
  <c r="BM22" i="1" s="1"/>
  <c r="AD24" i="1"/>
  <c r="BL24" i="1"/>
  <c r="AF24" i="1" s="1"/>
  <c r="BM24" i="1" s="1"/>
  <c r="BH16" i="1"/>
  <c r="E16" i="1"/>
  <c r="BT14" i="1"/>
  <c r="BY25" i="1"/>
  <c r="AC25" i="1"/>
  <c r="E24" i="1"/>
  <c r="W22" i="1"/>
  <c r="BY22" i="1"/>
  <c r="AD20" i="1"/>
  <c r="BL20" i="1"/>
  <c r="AF20" i="1" s="1"/>
  <c r="BM20" i="1" s="1"/>
  <c r="BY21" i="1"/>
  <c r="W18" i="1"/>
  <c r="BY18" i="1"/>
  <c r="AD17" i="1"/>
  <c r="BL17" i="1"/>
  <c r="AF17" i="1" s="1"/>
  <c r="BM17" i="1" s="1"/>
  <c r="W14" i="1"/>
  <c r="BY14" i="1"/>
  <c r="AD13" i="1"/>
  <c r="BL13" i="1"/>
  <c r="AF13" i="1" s="1"/>
  <c r="BM13" i="1" s="1"/>
  <c r="W23" i="1"/>
  <c r="BH25" i="1"/>
  <c r="BH21" i="1"/>
  <c r="W19" i="1"/>
  <c r="W20" i="1" l="1"/>
  <c r="BL14" i="1"/>
  <c r="AF14" i="1" s="1"/>
  <c r="BM14" i="1" s="1"/>
  <c r="BN14" i="1" s="1"/>
  <c r="BO14" i="1" s="1"/>
  <c r="BR14" i="1" s="1"/>
  <c r="F14" i="1" s="1"/>
  <c r="BU14" i="1" s="1"/>
  <c r="G14" i="1" s="1"/>
  <c r="BV14" i="1" s="1"/>
  <c r="BL15" i="1"/>
  <c r="AF15" i="1" s="1"/>
  <c r="BM15" i="1" s="1"/>
  <c r="AE15" i="1" s="1"/>
  <c r="BL19" i="1"/>
  <c r="AF19" i="1" s="1"/>
  <c r="BM19" i="1" s="1"/>
  <c r="AE19" i="1" s="1"/>
  <c r="BN23" i="1"/>
  <c r="BO23" i="1" s="1"/>
  <c r="BR23" i="1" s="1"/>
  <c r="F23" i="1" s="1"/>
  <c r="BU23" i="1" s="1"/>
  <c r="G23" i="1" s="1"/>
  <c r="BV23" i="1" s="1"/>
  <c r="AE14" i="1"/>
  <c r="BY13" i="1"/>
  <c r="BY17" i="1"/>
  <c r="BL18" i="1"/>
  <c r="AF18" i="1" s="1"/>
  <c r="BM18" i="1" s="1"/>
  <c r="BY16" i="1"/>
  <c r="W16" i="1"/>
  <c r="AD25" i="1"/>
  <c r="BL25" i="1"/>
  <c r="AF25" i="1" s="1"/>
  <c r="BM25" i="1" s="1"/>
  <c r="AE24" i="1"/>
  <c r="BN24" i="1"/>
  <c r="BO24" i="1" s="1"/>
  <c r="BR24" i="1" s="1"/>
  <c r="F24" i="1" s="1"/>
  <c r="BU24" i="1" s="1"/>
  <c r="G24" i="1" s="1"/>
  <c r="BN13" i="1"/>
  <c r="BO13" i="1" s="1"/>
  <c r="BR13" i="1" s="1"/>
  <c r="F13" i="1" s="1"/>
  <c r="BU13" i="1" s="1"/>
  <c r="G13" i="1" s="1"/>
  <c r="AE13" i="1"/>
  <c r="BN17" i="1"/>
  <c r="BO17" i="1" s="1"/>
  <c r="BR17" i="1" s="1"/>
  <c r="F17" i="1" s="1"/>
  <c r="AE17" i="1"/>
  <c r="BX14" i="1"/>
  <c r="BZ14" i="1" s="1"/>
  <c r="BY24" i="1"/>
  <c r="W24" i="1"/>
  <c r="BN22" i="1"/>
  <c r="BO22" i="1" s="1"/>
  <c r="BR22" i="1" s="1"/>
  <c r="F22" i="1" s="1"/>
  <c r="BU22" i="1" s="1"/>
  <c r="G22" i="1" s="1"/>
  <c r="AE22" i="1"/>
  <c r="AD21" i="1"/>
  <c r="BL21" i="1"/>
  <c r="AF21" i="1" s="1"/>
  <c r="BM21" i="1" s="1"/>
  <c r="AE20" i="1"/>
  <c r="BN20" i="1"/>
  <c r="BO20" i="1" s="1"/>
  <c r="BR20" i="1" s="1"/>
  <c r="F20" i="1" s="1"/>
  <c r="AD16" i="1"/>
  <c r="BL16" i="1"/>
  <c r="AF16" i="1" s="1"/>
  <c r="BM16" i="1" s="1"/>
  <c r="BN15" i="1" l="1"/>
  <c r="BO15" i="1" s="1"/>
  <c r="BR15" i="1" s="1"/>
  <c r="F15" i="1" s="1"/>
  <c r="BU15" i="1" s="1"/>
  <c r="G15" i="1" s="1"/>
  <c r="BW14" i="1"/>
  <c r="BX23" i="1"/>
  <c r="BZ23" i="1" s="1"/>
  <c r="BW23" i="1"/>
  <c r="BN19" i="1"/>
  <c r="BO19" i="1" s="1"/>
  <c r="BR19" i="1" s="1"/>
  <c r="F19" i="1" s="1"/>
  <c r="BU19" i="1" s="1"/>
  <c r="G19" i="1" s="1"/>
  <c r="AE18" i="1"/>
  <c r="BN18" i="1"/>
  <c r="BO18" i="1" s="1"/>
  <c r="BR18" i="1" s="1"/>
  <c r="F18" i="1" s="1"/>
  <c r="BU18" i="1" s="1"/>
  <c r="G18" i="1" s="1"/>
  <c r="BX13" i="1"/>
  <c r="BZ13" i="1" s="1"/>
  <c r="BU17" i="1"/>
  <c r="G17" i="1" s="1"/>
  <c r="BX17" i="1"/>
  <c r="BZ17" i="1" s="1"/>
  <c r="BU20" i="1"/>
  <c r="G20" i="1" s="1"/>
  <c r="BX20" i="1"/>
  <c r="BZ20" i="1" s="1"/>
  <c r="BN21" i="1"/>
  <c r="BO21" i="1" s="1"/>
  <c r="BR21" i="1" s="1"/>
  <c r="F21" i="1" s="1"/>
  <c r="BU21" i="1" s="1"/>
  <c r="G21" i="1" s="1"/>
  <c r="AE21" i="1"/>
  <c r="BV22" i="1"/>
  <c r="BW22" i="1"/>
  <c r="BX22" i="1"/>
  <c r="BZ22" i="1" s="1"/>
  <c r="BX15" i="1"/>
  <c r="BZ15" i="1" s="1"/>
  <c r="BV15" i="1"/>
  <c r="BW15" i="1"/>
  <c r="BV13" i="1"/>
  <c r="BW13" i="1"/>
  <c r="BN25" i="1"/>
  <c r="BO25" i="1" s="1"/>
  <c r="BR25" i="1" s="1"/>
  <c r="F25" i="1" s="1"/>
  <c r="BU25" i="1" s="1"/>
  <c r="G25" i="1" s="1"/>
  <c r="AE25" i="1"/>
  <c r="BV24" i="1"/>
  <c r="BW24" i="1"/>
  <c r="BX24" i="1"/>
  <c r="BZ24" i="1" s="1"/>
  <c r="AE16" i="1"/>
  <c r="BN16" i="1"/>
  <c r="BO16" i="1" s="1"/>
  <c r="BR16" i="1" s="1"/>
  <c r="F16" i="1" s="1"/>
  <c r="BU16" i="1" s="1"/>
  <c r="G16" i="1" s="1"/>
  <c r="BV19" i="1" l="1"/>
  <c r="BW19" i="1"/>
  <c r="BX19" i="1"/>
  <c r="BZ19" i="1" s="1"/>
  <c r="BX18" i="1"/>
  <c r="BZ18" i="1" s="1"/>
  <c r="BW18" i="1"/>
  <c r="BV18" i="1"/>
  <c r="BV20" i="1"/>
  <c r="BW20" i="1"/>
  <c r="BV21" i="1"/>
  <c r="BW21" i="1"/>
  <c r="BX16" i="1"/>
  <c r="BZ16" i="1" s="1"/>
  <c r="BV17" i="1"/>
  <c r="BW17" i="1"/>
  <c r="BX25" i="1"/>
  <c r="BZ25" i="1" s="1"/>
  <c r="BV16" i="1"/>
  <c r="BW16" i="1"/>
  <c r="BV25" i="1"/>
  <c r="BW25" i="1"/>
  <c r="BX21" i="1"/>
  <c r="BZ21" i="1" s="1"/>
</calcChain>
</file>

<file path=xl/sharedStrings.xml><?xml version="1.0" encoding="utf-8"?>
<sst xmlns="http://schemas.openxmlformats.org/spreadsheetml/2006/main" count="193" uniqueCount="112">
  <si>
    <t>OPEN 6.3.4</t>
  </si>
  <si>
    <t>Mon Feb  3 2020 09:59:49</t>
  </si>
  <si>
    <t>Unit=</t>
  </si>
  <si>
    <t>PSC-0223</t>
  </si>
  <si>
    <t>LCF=</t>
  </si>
  <si>
    <t>LCF-2124</t>
  </si>
  <si>
    <t>LCFCals=</t>
  </si>
  <si>
    <t>LightSource=</t>
  </si>
  <si>
    <t>6400-40 Fluorometer</t>
  </si>
  <si>
    <t>A/D AvgTime=</t>
  </si>
  <si>
    <t>Config=</t>
  </si>
  <si>
    <t>/User/Configs/UserPrefs/LCF2124.xml</t>
  </si>
  <si>
    <t>Remark=</t>
  </si>
  <si>
    <t>sin</t>
  </si>
  <si>
    <t>Obs</t>
  </si>
  <si>
    <t>HHMMSS</t>
  </si>
  <si>
    <t>FTime</t>
  </si>
  <si>
    <t>EBal?</t>
  </si>
  <si>
    <t>Photo</t>
  </si>
  <si>
    <t>Cond</t>
  </si>
  <si>
    <t>Ci</t>
  </si>
  <si>
    <t>FCnt</t>
  </si>
  <si>
    <t>DCnt</t>
  </si>
  <si>
    <t>Fo</t>
  </si>
  <si>
    <t>Fm</t>
  </si>
  <si>
    <t>Fs</t>
  </si>
  <si>
    <t>Fv/Fm</t>
  </si>
  <si>
    <t>PhiPS2</t>
  </si>
  <si>
    <t>Adark</t>
  </si>
  <si>
    <t>RedAbs</t>
  </si>
  <si>
    <t>BlueAbs</t>
  </si>
  <si>
    <t>%Blue</t>
  </si>
  <si>
    <t>LeafAbs</t>
  </si>
  <si>
    <t>PhiCO2</t>
  </si>
  <si>
    <t>qP</t>
  </si>
  <si>
    <t>qN</t>
  </si>
  <si>
    <t>NPQ</t>
  </si>
  <si>
    <t>ParIn@Fs</t>
  </si>
  <si>
    <t>PS2/1</t>
  </si>
  <si>
    <t>ETR</t>
  </si>
  <si>
    <t>Trmmol</t>
  </si>
  <si>
    <t>VpdL</t>
  </si>
  <si>
    <t>CTleaf</t>
  </si>
  <si>
    <t>Area</t>
  </si>
  <si>
    <t>BLC_1</t>
  </si>
  <si>
    <t>StmRat</t>
  </si>
  <si>
    <t>BLCond</t>
  </si>
  <si>
    <t>Tair</t>
  </si>
  <si>
    <t>Tleaf</t>
  </si>
  <si>
    <t>TBlk</t>
  </si>
  <si>
    <t>CO2R</t>
  </si>
  <si>
    <t>CO2S</t>
  </si>
  <si>
    <t>H2OR</t>
  </si>
  <si>
    <t>H2OS</t>
  </si>
  <si>
    <t>RH_R</t>
  </si>
  <si>
    <t>RH_S</t>
  </si>
  <si>
    <t>Flow</t>
  </si>
  <si>
    <t>PARi</t>
  </si>
  <si>
    <t>PARo</t>
  </si>
  <si>
    <t>Press</t>
  </si>
  <si>
    <t>CsMch</t>
  </si>
  <si>
    <t>HsMch</t>
  </si>
  <si>
    <t>StableF</t>
  </si>
  <si>
    <t>BLCslope</t>
  </si>
  <si>
    <t>BLCoffst</t>
  </si>
  <si>
    <t>f_parin</t>
  </si>
  <si>
    <t>f_parout</t>
  </si>
  <si>
    <t>alphaK</t>
  </si>
  <si>
    <t>Status</t>
  </si>
  <si>
    <t>fda</t>
  </si>
  <si>
    <t>Trans</t>
  </si>
  <si>
    <t>Tair_K</t>
  </si>
  <si>
    <t>Twall_K</t>
  </si>
  <si>
    <t>R(W/m2)</t>
  </si>
  <si>
    <t>Tl-Ta</t>
  </si>
  <si>
    <t>SVTleaf</t>
  </si>
  <si>
    <t>h2o_i</t>
  </si>
  <si>
    <t>h20diff</t>
  </si>
  <si>
    <t>CTair</t>
  </si>
  <si>
    <t>SVTair</t>
  </si>
  <si>
    <t>CndTotal</t>
  </si>
  <si>
    <t>vp_kPa</t>
  </si>
  <si>
    <t>VpdA</t>
  </si>
  <si>
    <t>CndCO2</t>
  </si>
  <si>
    <t>Ci_Pa</t>
  </si>
  <si>
    <t>Ci/Ca</t>
  </si>
  <si>
    <t>RHsfc</t>
  </si>
  <si>
    <t>C2sfc</t>
  </si>
  <si>
    <t>AHs/Cs</t>
  </si>
  <si>
    <t>Fv</t>
  </si>
  <si>
    <t>PARabs</t>
  </si>
  <si>
    <t>Fv'</t>
  </si>
  <si>
    <t>qP_Fo</t>
  </si>
  <si>
    <t>qN_Fo</t>
  </si>
  <si>
    <t>in</t>
  </si>
  <si>
    <t>out</t>
  </si>
  <si>
    <t>10:02:59</t>
  </si>
  <si>
    <t>10:20:58</t>
  </si>
  <si>
    <t>10:22:27</t>
  </si>
  <si>
    <t>10:23:56</t>
  </si>
  <si>
    <t>10:25:26</t>
  </si>
  <si>
    <t>10:27:11</t>
  </si>
  <si>
    <t>10:28:41</t>
  </si>
  <si>
    <t>10:30:18</t>
  </si>
  <si>
    <t>10:31:46</t>
  </si>
  <si>
    <t>10:33:11</t>
  </si>
  <si>
    <t>10:34:44</t>
  </si>
  <si>
    <t>10:36:09</t>
  </si>
  <si>
    <t>11:02:41</t>
  </si>
  <si>
    <t>FvpFmp</t>
  </si>
  <si>
    <t>Fop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</si>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</sst>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5"/>
  <sheetViews>
    <sheetView tabSelected="1" topLeftCell="A11" workbookViewId="0">
      <selection activeCell="J25" sqref="J13:K25"/>
    </sheetView>
  </sheetViews>
  <sheetFormatPr defaultRowHeight="15" x14ac:dyDescent="0.25"/>
  <sheetData>
    <row r="1" spans="1:83" x14ac:dyDescent="0.25">
      <c r="A1" s="1" t="s">
        <v>0</v>
      </c>
    </row>
    <row r="2" spans="1:83" x14ac:dyDescent="0.25">
      <c r="A2" s="1" t="s">
        <v>1</v>
      </c>
    </row>
    <row r="3" spans="1:83" x14ac:dyDescent="0.25">
      <c r="A3" s="1" t="s">
        <v>2</v>
      </c>
      <c r="B3" s="1" t="s">
        <v>3</v>
      </c>
    </row>
    <row r="4" spans="1:83" x14ac:dyDescent="0.25">
      <c r="A4" s="1" t="s">
        <v>4</v>
      </c>
      <c r="B4" s="1" t="s">
        <v>5</v>
      </c>
    </row>
    <row r="5" spans="1:83" x14ac:dyDescent="0.25">
      <c r="A5" s="1" t="s">
        <v>6</v>
      </c>
      <c r="B5" s="1">
        <v>-1.9199999570846558</v>
      </c>
      <c r="C5" s="1">
        <v>-0.30000001192092896</v>
      </c>
      <c r="D5" s="1">
        <v>-2940</v>
      </c>
    </row>
    <row r="6" spans="1:83" x14ac:dyDescent="0.25">
      <c r="A6" s="1" t="s">
        <v>7</v>
      </c>
      <c r="B6" s="1" t="s">
        <v>8</v>
      </c>
      <c r="C6" s="1">
        <v>1</v>
      </c>
      <c r="D6" s="1">
        <v>0.15999999642372131</v>
      </c>
    </row>
    <row r="7" spans="1:83" x14ac:dyDescent="0.25">
      <c r="A7" s="1" t="s">
        <v>9</v>
      </c>
      <c r="B7" s="1">
        <v>4</v>
      </c>
    </row>
    <row r="8" spans="1:83" x14ac:dyDescent="0.25">
      <c r="A8" s="1" t="s">
        <v>10</v>
      </c>
      <c r="B8" s="1" t="s">
        <v>11</v>
      </c>
    </row>
    <row r="9" spans="1:83" x14ac:dyDescent="0.25">
      <c r="A9" s="1" t="s">
        <v>12</v>
      </c>
      <c r="B9" s="1" t="s">
        <v>13</v>
      </c>
    </row>
    <row r="11" spans="1:83" x14ac:dyDescent="0.25">
      <c r="A11" s="1" t="s">
        <v>14</v>
      </c>
      <c r="B11" s="1" t="s">
        <v>15</v>
      </c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110</v>
      </c>
      <c r="M11" s="1" t="s">
        <v>111</v>
      </c>
      <c r="N11" s="1" t="s">
        <v>25</v>
      </c>
      <c r="O11" s="1" t="s">
        <v>26</v>
      </c>
      <c r="P11" s="1" t="s">
        <v>109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31</v>
      </c>
      <c r="V11" s="1" t="s">
        <v>32</v>
      </c>
      <c r="W11" s="1" t="s">
        <v>33</v>
      </c>
      <c r="X11" s="1" t="s">
        <v>34</v>
      </c>
      <c r="Y11" s="1" t="s">
        <v>35</v>
      </c>
      <c r="Z11" s="1" t="s">
        <v>36</v>
      </c>
      <c r="AA11" s="1" t="s">
        <v>37</v>
      </c>
      <c r="AB11" s="1" t="s">
        <v>38</v>
      </c>
      <c r="AC11" s="1" t="s">
        <v>39</v>
      </c>
      <c r="AD11" s="1" t="s">
        <v>40</v>
      </c>
      <c r="AE11" s="1" t="s">
        <v>41</v>
      </c>
      <c r="AF11" s="1" t="s">
        <v>42</v>
      </c>
      <c r="AG11" s="1" t="s">
        <v>43</v>
      </c>
      <c r="AH11" s="1" t="s">
        <v>44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49</v>
      </c>
      <c r="AN11" s="1" t="s">
        <v>50</v>
      </c>
      <c r="AO11" s="1" t="s">
        <v>51</v>
      </c>
      <c r="AP11" s="1" t="s">
        <v>52</v>
      </c>
      <c r="AQ11" s="1" t="s">
        <v>53</v>
      </c>
      <c r="AR11" s="1" t="s">
        <v>54</v>
      </c>
      <c r="AS11" s="1" t="s">
        <v>55</v>
      </c>
      <c r="AT11" s="1" t="s">
        <v>56</v>
      </c>
      <c r="AU11" s="1" t="s">
        <v>57</v>
      </c>
      <c r="AV11" s="1" t="s">
        <v>58</v>
      </c>
      <c r="AW11" s="1" t="s">
        <v>59</v>
      </c>
      <c r="AX11" s="1" t="s">
        <v>60</v>
      </c>
      <c r="AY11" s="1" t="s">
        <v>61</v>
      </c>
      <c r="AZ11" s="1" t="s">
        <v>62</v>
      </c>
      <c r="BA11" s="1" t="s">
        <v>63</v>
      </c>
      <c r="BB11" s="1" t="s">
        <v>64</v>
      </c>
      <c r="BC11" s="1" t="s">
        <v>65</v>
      </c>
      <c r="BD11" s="1" t="s">
        <v>66</v>
      </c>
      <c r="BE11" s="1" t="s">
        <v>67</v>
      </c>
      <c r="BF11" s="1" t="s">
        <v>68</v>
      </c>
      <c r="BG11" s="1" t="s">
        <v>69</v>
      </c>
      <c r="BH11" s="1" t="s">
        <v>70</v>
      </c>
      <c r="BI11" s="1" t="s">
        <v>71</v>
      </c>
      <c r="BJ11" s="1" t="s">
        <v>72</v>
      </c>
      <c r="BK11" s="1" t="s">
        <v>73</v>
      </c>
      <c r="BL11" s="1" t="s">
        <v>74</v>
      </c>
      <c r="BM11" s="1" t="s">
        <v>75</v>
      </c>
      <c r="BN11" s="1" t="s">
        <v>76</v>
      </c>
      <c r="BO11" s="1" t="s">
        <v>77</v>
      </c>
      <c r="BP11" s="1" t="s">
        <v>78</v>
      </c>
      <c r="BQ11" s="1" t="s">
        <v>79</v>
      </c>
      <c r="BR11" s="1" t="s">
        <v>80</v>
      </c>
      <c r="BS11" s="1" t="s">
        <v>81</v>
      </c>
      <c r="BT11" s="1" t="s">
        <v>82</v>
      </c>
      <c r="BU11" s="1" t="s">
        <v>83</v>
      </c>
      <c r="BV11" s="1" t="s">
        <v>84</v>
      </c>
      <c r="BW11" s="1" t="s">
        <v>85</v>
      </c>
      <c r="BX11" s="1" t="s">
        <v>86</v>
      </c>
      <c r="BY11" s="1" t="s">
        <v>87</v>
      </c>
      <c r="BZ11" s="1" t="s">
        <v>88</v>
      </c>
      <c r="CA11" s="1" t="s">
        <v>89</v>
      </c>
      <c r="CB11" s="1" t="s">
        <v>90</v>
      </c>
      <c r="CC11" s="1" t="s">
        <v>91</v>
      </c>
      <c r="CD11" s="1" t="s">
        <v>92</v>
      </c>
      <c r="CE11" s="1" t="s">
        <v>93</v>
      </c>
    </row>
    <row r="12" spans="1:83" x14ac:dyDescent="0.25">
      <c r="A12" s="1" t="s">
        <v>94</v>
      </c>
      <c r="B12" s="1" t="s">
        <v>94</v>
      </c>
      <c r="C12" s="1" t="s">
        <v>94</v>
      </c>
      <c r="D12" s="1" t="s">
        <v>94</v>
      </c>
      <c r="E12" s="1" t="s">
        <v>95</v>
      </c>
      <c r="F12" s="1" t="s">
        <v>95</v>
      </c>
      <c r="G12" s="1" t="s">
        <v>95</v>
      </c>
      <c r="H12" s="1" t="s">
        <v>94</v>
      </c>
      <c r="I12" s="1" t="s">
        <v>94</v>
      </c>
      <c r="J12" s="1" t="s">
        <v>94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95</v>
      </c>
      <c r="P12" s="1" t="s">
        <v>95</v>
      </c>
      <c r="Q12" s="1" t="s">
        <v>95</v>
      </c>
      <c r="R12" s="1" t="s">
        <v>94</v>
      </c>
      <c r="S12" s="1" t="s">
        <v>94</v>
      </c>
      <c r="T12" s="1" t="s">
        <v>94</v>
      </c>
      <c r="U12" s="1" t="s">
        <v>94</v>
      </c>
      <c r="V12" s="1" t="s">
        <v>95</v>
      </c>
      <c r="W12" s="1" t="s">
        <v>95</v>
      </c>
      <c r="X12" s="1" t="s">
        <v>95</v>
      </c>
      <c r="Y12" s="1" t="s">
        <v>95</v>
      </c>
      <c r="Z12" s="1" t="s">
        <v>95</v>
      </c>
      <c r="AA12" s="1" t="s">
        <v>94</v>
      </c>
      <c r="AB12" s="1" t="s">
        <v>94</v>
      </c>
      <c r="AC12" s="1" t="s">
        <v>95</v>
      </c>
      <c r="AD12" s="1" t="s">
        <v>95</v>
      </c>
      <c r="AE12" s="1" t="s">
        <v>95</v>
      </c>
      <c r="AF12" s="1" t="s">
        <v>95</v>
      </c>
      <c r="AG12" s="1" t="s">
        <v>94</v>
      </c>
      <c r="AH12" s="1" t="s">
        <v>95</v>
      </c>
      <c r="AI12" s="1" t="s">
        <v>94</v>
      </c>
      <c r="AJ12" s="1" t="s">
        <v>95</v>
      </c>
      <c r="AK12" s="1" t="s">
        <v>94</v>
      </c>
      <c r="AL12" s="1" t="s">
        <v>94</v>
      </c>
      <c r="AM12" s="1" t="s">
        <v>94</v>
      </c>
      <c r="AN12" s="1" t="s">
        <v>94</v>
      </c>
      <c r="AO12" s="1" t="s">
        <v>94</v>
      </c>
      <c r="AP12" s="1" t="s">
        <v>94</v>
      </c>
      <c r="AQ12" s="1" t="s">
        <v>94</v>
      </c>
      <c r="AR12" s="1" t="s">
        <v>94</v>
      </c>
      <c r="AS12" s="1" t="s">
        <v>94</v>
      </c>
      <c r="AT12" s="1" t="s">
        <v>94</v>
      </c>
      <c r="AU12" s="1" t="s">
        <v>94</v>
      </c>
      <c r="AV12" s="1" t="s">
        <v>94</v>
      </c>
      <c r="AW12" s="1" t="s">
        <v>94</v>
      </c>
      <c r="AX12" s="1" t="s">
        <v>94</v>
      </c>
      <c r="AY12" s="1" t="s">
        <v>94</v>
      </c>
      <c r="AZ12" s="1" t="s">
        <v>94</v>
      </c>
      <c r="BA12" s="1" t="s">
        <v>94</v>
      </c>
      <c r="BB12" s="1" t="s">
        <v>94</v>
      </c>
      <c r="BC12" s="1" t="s">
        <v>94</v>
      </c>
      <c r="BD12" s="1" t="s">
        <v>94</v>
      </c>
      <c r="BE12" s="1" t="s">
        <v>94</v>
      </c>
      <c r="BF12" s="1" t="s">
        <v>94</v>
      </c>
      <c r="BG12" s="1" t="s">
        <v>95</v>
      </c>
      <c r="BH12" s="1" t="s">
        <v>95</v>
      </c>
      <c r="BI12" s="1" t="s">
        <v>95</v>
      </c>
      <c r="BJ12" s="1" t="s">
        <v>95</v>
      </c>
      <c r="BK12" s="1" t="s">
        <v>95</v>
      </c>
      <c r="BL12" s="1" t="s">
        <v>95</v>
      </c>
      <c r="BM12" s="1" t="s">
        <v>95</v>
      </c>
      <c r="BN12" s="1" t="s">
        <v>95</v>
      </c>
      <c r="BO12" s="1" t="s">
        <v>95</v>
      </c>
      <c r="BP12" s="1" t="s">
        <v>95</v>
      </c>
      <c r="BQ12" s="1" t="s">
        <v>95</v>
      </c>
      <c r="BR12" s="1" t="s">
        <v>95</v>
      </c>
      <c r="BS12" s="1" t="s">
        <v>95</v>
      </c>
      <c r="BT12" s="1" t="s">
        <v>95</v>
      </c>
      <c r="BU12" s="1" t="s">
        <v>95</v>
      </c>
      <c r="BV12" s="1" t="s">
        <v>95</v>
      </c>
      <c r="BW12" s="1" t="s">
        <v>95</v>
      </c>
      <c r="BX12" s="1" t="s">
        <v>95</v>
      </c>
      <c r="BY12" s="1" t="s">
        <v>95</v>
      </c>
      <c r="BZ12" s="1" t="s">
        <v>95</v>
      </c>
      <c r="CA12" s="1" t="s">
        <v>95</v>
      </c>
      <c r="CB12" s="1" t="s">
        <v>95</v>
      </c>
      <c r="CC12" s="1" t="s">
        <v>95</v>
      </c>
      <c r="CD12" s="1" t="s">
        <v>95</v>
      </c>
      <c r="CE12" s="1" t="s">
        <v>95</v>
      </c>
    </row>
    <row r="13" spans="1:83" x14ac:dyDescent="0.25">
      <c r="A13" s="1">
        <v>1</v>
      </c>
      <c r="B13" s="1" t="s">
        <v>96</v>
      </c>
      <c r="C13" s="1">
        <v>225.50010513421148</v>
      </c>
      <c r="D13" s="1">
        <v>0</v>
      </c>
      <c r="E13">
        <f t="shared" ref="E13:E25" si="0">(AN13-AO13*(1000-AP13)/(1000-AQ13))*BG13</f>
        <v>11.032724527481358</v>
      </c>
      <c r="F13">
        <f t="shared" ref="F13:F25" si="1">IF(BR13&lt;&gt;0,1/(1/BR13-1/AJ13),0)</f>
        <v>0.15392513413352343</v>
      </c>
      <c r="G13">
        <f t="shared" ref="G13:G25" si="2">((BU13-BH13/2)*AO13-E13)/(BU13+BH13/2)</f>
        <v>271.14312888848809</v>
      </c>
      <c r="H13" s="1">
        <v>22</v>
      </c>
      <c r="I13" s="1">
        <v>0</v>
      </c>
      <c r="J13" s="1">
        <v>350.17218017578125</v>
      </c>
      <c r="K13" s="1">
        <v>1942.1405029296875</v>
      </c>
      <c r="L13" s="1">
        <v>0</v>
      </c>
      <c r="M13" s="1">
        <v>1424.4146728515625</v>
      </c>
      <c r="N13" s="1">
        <v>364.71038818359375</v>
      </c>
      <c r="O13">
        <f t="shared" ref="O13:O25" si="3">CA13/K13</f>
        <v>0.81969781298132027</v>
      </c>
      <c r="P13">
        <f t="shared" ref="P13:P25" si="4">CC13/M13</f>
        <v>1</v>
      </c>
      <c r="Q13">
        <f t="shared" ref="Q13:Q25" si="5">(M13-N13)/M13</f>
        <v>0.74395771460745119</v>
      </c>
      <c r="R13" s="1">
        <v>-1</v>
      </c>
      <c r="S13" s="1">
        <v>0.87</v>
      </c>
      <c r="T13" s="1">
        <v>0.92</v>
      </c>
      <c r="U13" s="1">
        <v>9.7099924087524414</v>
      </c>
      <c r="V13">
        <f t="shared" ref="V13:V25" si="6">(U13*T13+(100-U13)*S13)/100</f>
        <v>0.87485499620437623</v>
      </c>
      <c r="W13">
        <f t="shared" ref="W13:W25" si="7">(E13-R13)/CB13</f>
        <v>2.2923274103872893E-2</v>
      </c>
      <c r="X13">
        <f t="shared" ref="X13:X25" si="8">(M13-N13)/(M13-L13)</f>
        <v>0.74395771460745119</v>
      </c>
      <c r="Y13">
        <f t="shared" ref="Y13:Y25" si="9">(K13-M13)/(K13-L13)</f>
        <v>0.26657485866606662</v>
      </c>
      <c r="Z13">
        <f t="shared" ref="Z13:Z24" si="10">($K$25-M13)/M13</f>
        <v>0.36346566764977217</v>
      </c>
      <c r="AA13" s="1">
        <v>0.10600809752941132</v>
      </c>
      <c r="AB13" s="1">
        <v>0.5</v>
      </c>
      <c r="AC13">
        <f t="shared" ref="AC13:AC25" si="11">Q13*AB13*V13*AA13</f>
        <v>3.4497956709476148E-2</v>
      </c>
      <c r="AD13">
        <f t="shared" ref="AD13:AD25" si="12">BH13*1000</f>
        <v>2.2537690003121464</v>
      </c>
      <c r="AE13">
        <f t="shared" ref="AE13:AE25" si="13">(BM13-BS13)</f>
        <v>1.4713286293926988</v>
      </c>
      <c r="AF13">
        <f t="shared" ref="AF13:AF25" si="14">(AL13+BL13*D13)</f>
        <v>23.313928604125977</v>
      </c>
      <c r="AG13" s="1">
        <v>2</v>
      </c>
      <c r="AH13">
        <f t="shared" ref="AH13:AH25" si="15">(AG13*BA13+BB13)</f>
        <v>4.644859790802002</v>
      </c>
      <c r="AI13" s="1">
        <v>1</v>
      </c>
      <c r="AJ13">
        <f t="shared" ref="AJ13:AJ25" si="16">AH13*(AI13+1)*(AI13+1)/(AI13*AI13+1)</f>
        <v>9.2897195816040039</v>
      </c>
      <c r="AK13" s="1">
        <v>22.655492782592773</v>
      </c>
      <c r="AL13" s="1">
        <v>23.313928604125977</v>
      </c>
      <c r="AM13" s="1">
        <v>23.016668319702148</v>
      </c>
      <c r="AN13" s="1">
        <v>400.14886474609375</v>
      </c>
      <c r="AO13" s="1">
        <v>395.36965942382813</v>
      </c>
      <c r="AP13" s="1">
        <v>12.996288299560547</v>
      </c>
      <c r="AQ13" s="1">
        <v>13.887082099914551</v>
      </c>
      <c r="AR13" s="1">
        <v>47.527721405029297</v>
      </c>
      <c r="AS13" s="1">
        <v>50.785377502441406</v>
      </c>
      <c r="AT13" s="1">
        <v>498.986572265625</v>
      </c>
      <c r="AU13" s="1">
        <v>600</v>
      </c>
      <c r="AV13" s="1">
        <v>0.6892276406288147</v>
      </c>
      <c r="AW13" s="1">
        <v>100.98719787597656</v>
      </c>
      <c r="AX13" s="1">
        <v>0.33844777941703796</v>
      </c>
      <c r="AY13" s="1">
        <v>-7.6936483383178711E-2</v>
      </c>
      <c r="AZ13" s="1">
        <v>0.66666668653488159</v>
      </c>
      <c r="BA13" s="1">
        <v>-1.355140209197998</v>
      </c>
      <c r="BB13" s="1">
        <v>7.355140209197998</v>
      </c>
      <c r="BC13" s="1">
        <v>1</v>
      </c>
      <c r="BD13" s="1">
        <v>0</v>
      </c>
      <c r="BE13" s="1">
        <v>0.15999999642372131</v>
      </c>
      <c r="BF13" s="1">
        <v>111115</v>
      </c>
      <c r="BG13">
        <f t="shared" ref="BG13:BG25" si="17">AT13*0.000001/(AG13*0.0001)</f>
        <v>2.4949328613281248</v>
      </c>
      <c r="BH13">
        <f t="shared" ref="BH13:BH25" si="18">(AQ13-AP13)/(1000-AQ13)*BG13</f>
        <v>2.2537690003121462E-3</v>
      </c>
      <c r="BI13">
        <f t="shared" ref="BI13:BI25" si="19">(AL13+273.15)</f>
        <v>296.46392860412595</v>
      </c>
      <c r="BJ13">
        <f t="shared" ref="BJ13:BJ25" si="20">(AK13+273.15)</f>
        <v>295.80549278259275</v>
      </c>
      <c r="BK13">
        <f t="shared" ref="BK13:BK25" si="21">(AU13*BC13+AV13*BD13)*BE13</f>
        <v>95.999997854232788</v>
      </c>
      <c r="BL13">
        <f t="shared" ref="BL13:BL25" si="22">((BK13+0.00000010773*(BJ13^4-BI13^4))-BH13*44100)/(AH13*51.4+0.00000043092*BI13^3)</f>
        <v>-4.304329437225117E-2</v>
      </c>
      <c r="BM13">
        <f t="shared" ref="BM13:BM25" si="23">0.61365*EXP(17.502*AF13/(240.97+AF13))</f>
        <v>2.8737461373367017</v>
      </c>
      <c r="BN13">
        <f t="shared" ref="BN13:BN25" si="24">BM13*1000/AW13</f>
        <v>28.456539024540316</v>
      </c>
      <c r="BO13">
        <f t="shared" ref="BO13:BO25" si="25">(BN13-AQ13)</f>
        <v>14.569456924625765</v>
      </c>
      <c r="BP13">
        <f t="shared" ref="BP13:BP25" si="26">IF(D13,AL13,(AK13+AL13)/2)</f>
        <v>22.984710693359375</v>
      </c>
      <c r="BQ13">
        <f t="shared" ref="BQ13:BQ25" si="27">0.61365*EXP(17.502*BP13/(240.97+BP13))</f>
        <v>2.8171134102569315</v>
      </c>
      <c r="BR13">
        <f t="shared" ref="BR13:BR25" si="28">IF(BO13&lt;&gt;0,(1000-(BN13+AQ13)/2)/BO13*BH13,0)</f>
        <v>0.15141625672112569</v>
      </c>
      <c r="BS13">
        <f t="shared" ref="BS13:BS25" si="29">AQ13*AW13/1000</f>
        <v>1.4024175079440029</v>
      </c>
      <c r="BT13">
        <f t="shared" ref="BT13:BT25" si="30">(BQ13-BS13)</f>
        <v>1.4146959023129286</v>
      </c>
      <c r="BU13">
        <f t="shared" ref="BU13:BU25" si="31">1/(1.6/F13+1.37/AJ13)</f>
        <v>9.4857414169142021E-2</v>
      </c>
      <c r="BV13">
        <f t="shared" ref="BV13:BV25" si="32">G13*AW13*0.001</f>
        <v>27.381984809773165</v>
      </c>
      <c r="BW13">
        <f t="shared" ref="BW13:BW25" si="33">G13/AO13</f>
        <v>0.68579650063088993</v>
      </c>
      <c r="BX13">
        <f t="shared" ref="BX13:BX25" si="34">(1-BH13*AW13/BM13/F13)*100</f>
        <v>48.546161190240454</v>
      </c>
      <c r="BY13">
        <f t="shared" ref="BY13:BY25" si="35">(AO13-E13/(AJ13/1.35))</f>
        <v>393.766362577108</v>
      </c>
      <c r="BZ13">
        <f t="shared" ref="BZ13:BZ25" si="36">E13*BX13/100/BY13</f>
        <v>1.3601883608677926E-2</v>
      </c>
      <c r="CA13">
        <f t="shared" ref="CA13:CA25" si="37">(K13-J13)</f>
        <v>1591.9683227539063</v>
      </c>
      <c r="CB13">
        <f t="shared" ref="CB13:CB25" si="38">AU13*V13</f>
        <v>524.91299772262573</v>
      </c>
      <c r="CC13">
        <f t="shared" ref="CC13:CC25" si="39">(M13-L13)</f>
        <v>1424.4146728515625</v>
      </c>
      <c r="CD13">
        <f t="shared" ref="CD13:CD25" si="40">(M13-N13)/(M13-J13)</f>
        <v>0.9864665491200223</v>
      </c>
      <c r="CE13">
        <f t="shared" ref="CE13:CE25" si="41">(K13-M13)/(K13-J13)</f>
        <v>0.32521113811016289</v>
      </c>
    </row>
    <row r="14" spans="1:83" x14ac:dyDescent="0.25">
      <c r="A14" s="1">
        <v>2</v>
      </c>
      <c r="B14" s="1" t="s">
        <v>97</v>
      </c>
      <c r="C14" s="1">
        <v>1305.0001050997525</v>
      </c>
      <c r="D14" s="1">
        <v>0</v>
      </c>
      <c r="E14">
        <f t="shared" si="0"/>
        <v>16.118573454403943</v>
      </c>
      <c r="F14">
        <f t="shared" si="1"/>
        <v>0.16862115501836655</v>
      </c>
      <c r="G14">
        <f t="shared" si="2"/>
        <v>228.68192631139041</v>
      </c>
      <c r="H14" s="1">
        <v>23</v>
      </c>
      <c r="I14" s="1">
        <v>0</v>
      </c>
      <c r="J14" s="1">
        <v>350.17218017578125</v>
      </c>
      <c r="K14" s="1">
        <v>1942.1405029296875</v>
      </c>
      <c r="L14" s="1">
        <v>0</v>
      </c>
      <c r="M14" s="1">
        <v>627.8760986328125</v>
      </c>
      <c r="N14" s="1">
        <v>491.42727661132813</v>
      </c>
      <c r="O14">
        <f t="shared" si="3"/>
        <v>0.81969781298132027</v>
      </c>
      <c r="P14">
        <f t="shared" si="4"/>
        <v>1</v>
      </c>
      <c r="Q14">
        <f t="shared" si="5"/>
        <v>0.21731807010746057</v>
      </c>
      <c r="R14" s="1">
        <v>-1</v>
      </c>
      <c r="S14" s="1">
        <v>0.87</v>
      </c>
      <c r="T14" s="1">
        <v>0.92</v>
      </c>
      <c r="U14" s="1">
        <v>10.032867431640625</v>
      </c>
      <c r="V14">
        <f t="shared" si="6"/>
        <v>0.87501643371582039</v>
      </c>
      <c r="W14">
        <f t="shared" si="7"/>
        <v>1.5049012703161635E-2</v>
      </c>
      <c r="X14">
        <f t="shared" si="8"/>
        <v>0.21731807010746057</v>
      </c>
      <c r="Y14">
        <f t="shared" si="9"/>
        <v>0.67670923000386862</v>
      </c>
      <c r="Z14">
        <f t="shared" si="10"/>
        <v>2.0931906902630297</v>
      </c>
      <c r="AA14" s="1">
        <v>1298.257568359375</v>
      </c>
      <c r="AB14" s="1">
        <v>0.5</v>
      </c>
      <c r="AC14">
        <f t="shared" si="11"/>
        <v>123.43630606229401</v>
      </c>
      <c r="AD14">
        <f t="shared" si="12"/>
        <v>2.9836890099883226</v>
      </c>
      <c r="AE14">
        <f t="shared" si="13"/>
        <v>1.7769180189841702</v>
      </c>
      <c r="AF14">
        <f t="shared" si="14"/>
        <v>25.293581008911133</v>
      </c>
      <c r="AG14" s="1">
        <v>2</v>
      </c>
      <c r="AH14">
        <f t="shared" si="15"/>
        <v>4.644859790802002</v>
      </c>
      <c r="AI14" s="1">
        <v>1</v>
      </c>
      <c r="AJ14">
        <f t="shared" si="16"/>
        <v>9.2897195816040039</v>
      </c>
      <c r="AK14" s="1">
        <v>22.911127090454102</v>
      </c>
      <c r="AL14" s="1">
        <v>25.293581008911133</v>
      </c>
      <c r="AM14" s="1">
        <v>23.006999969482422</v>
      </c>
      <c r="AN14" s="1">
        <v>399.87033081054688</v>
      </c>
      <c r="AO14" s="1">
        <v>392.94000244140625</v>
      </c>
      <c r="AP14" s="1">
        <v>13.268467903137207</v>
      </c>
      <c r="AQ14" s="1">
        <v>14.447071075439453</v>
      </c>
      <c r="AR14" s="1">
        <v>47.772678375244141</v>
      </c>
      <c r="AS14" s="1">
        <v>52.016197204589844</v>
      </c>
      <c r="AT14" s="1">
        <v>498.99465942382813</v>
      </c>
      <c r="AU14" s="1">
        <v>1300</v>
      </c>
      <c r="AV14" s="1">
        <v>1.3361700773239136</v>
      </c>
      <c r="AW14" s="1">
        <v>100.97832489013672</v>
      </c>
      <c r="AX14" s="1">
        <v>0.52837085723876953</v>
      </c>
      <c r="AY14" s="1">
        <v>-7.5259402394294739E-2</v>
      </c>
      <c r="AZ14" s="1">
        <v>1</v>
      </c>
      <c r="BA14" s="1">
        <v>-1.355140209197998</v>
      </c>
      <c r="BB14" s="1">
        <v>7.355140209197998</v>
      </c>
      <c r="BC14" s="1">
        <v>1</v>
      </c>
      <c r="BD14" s="1">
        <v>0</v>
      </c>
      <c r="BE14" s="1">
        <v>0.15999999642372131</v>
      </c>
      <c r="BF14" s="1">
        <v>111115</v>
      </c>
      <c r="BG14">
        <f t="shared" si="17"/>
        <v>2.4949732971191407</v>
      </c>
      <c r="BH14">
        <f t="shared" si="18"/>
        <v>2.9836890099883225E-3</v>
      </c>
      <c r="BI14">
        <f t="shared" si="19"/>
        <v>298.44358100891111</v>
      </c>
      <c r="BJ14">
        <f t="shared" si="20"/>
        <v>296.06112709045408</v>
      </c>
      <c r="BK14">
        <f t="shared" si="21"/>
        <v>207.99999535083771</v>
      </c>
      <c r="BL14">
        <f t="shared" si="22"/>
        <v>0.19765783227250527</v>
      </c>
      <c r="BM14">
        <f t="shared" si="23"/>
        <v>3.2357590557507923</v>
      </c>
      <c r="BN14">
        <f t="shared" si="24"/>
        <v>32.04409519836323</v>
      </c>
      <c r="BO14">
        <f t="shared" si="25"/>
        <v>17.597024122923777</v>
      </c>
      <c r="BP14">
        <f t="shared" si="26"/>
        <v>24.102354049682617</v>
      </c>
      <c r="BQ14">
        <f t="shared" si="27"/>
        <v>3.0134383590437719</v>
      </c>
      <c r="BR14">
        <f t="shared" si="28"/>
        <v>0.16561501528292266</v>
      </c>
      <c r="BS14">
        <f t="shared" si="29"/>
        <v>1.458841036766622</v>
      </c>
      <c r="BT14">
        <f t="shared" si="30"/>
        <v>1.5545973222771499</v>
      </c>
      <c r="BU14">
        <f t="shared" si="31"/>
        <v>0.10377533400248304</v>
      </c>
      <c r="BV14">
        <f t="shared" si="32"/>
        <v>23.091917851573886</v>
      </c>
      <c r="BW14">
        <f t="shared" si="33"/>
        <v>0.58197670099900456</v>
      </c>
      <c r="BX14">
        <f t="shared" si="34"/>
        <v>44.78037137025369</v>
      </c>
      <c r="BY14">
        <f t="shared" si="35"/>
        <v>390.59762020130768</v>
      </c>
      <c r="BZ14">
        <f t="shared" si="36"/>
        <v>1.8479265308245341E-2</v>
      </c>
      <c r="CA14">
        <f t="shared" si="37"/>
        <v>1591.9683227539063</v>
      </c>
      <c r="CB14">
        <f t="shared" si="38"/>
        <v>1137.5213638305665</v>
      </c>
      <c r="CC14">
        <f t="shared" si="39"/>
        <v>627.8760986328125</v>
      </c>
      <c r="CD14">
        <f t="shared" si="40"/>
        <v>0.49134640511958394</v>
      </c>
      <c r="CE14">
        <f t="shared" si="41"/>
        <v>0.8255593943121694</v>
      </c>
    </row>
    <row r="15" spans="1:83" x14ac:dyDescent="0.25">
      <c r="A15" s="1">
        <v>3</v>
      </c>
      <c r="B15" s="1" t="s">
        <v>98</v>
      </c>
      <c r="C15" s="1">
        <v>1394.0001050997525</v>
      </c>
      <c r="D15" s="1">
        <v>0</v>
      </c>
      <c r="E15">
        <f t="shared" si="0"/>
        <v>15.61807106570928</v>
      </c>
      <c r="F15">
        <f t="shared" si="1"/>
        <v>0.18042121405047679</v>
      </c>
      <c r="G15">
        <f t="shared" si="2"/>
        <v>244.07336469837617</v>
      </c>
      <c r="H15" s="1">
        <v>24</v>
      </c>
      <c r="I15" s="1">
        <v>0</v>
      </c>
      <c r="J15" s="1">
        <v>350.17218017578125</v>
      </c>
      <c r="K15" s="1">
        <v>1942.1405029296875</v>
      </c>
      <c r="L15" s="1">
        <v>0</v>
      </c>
      <c r="M15" s="1">
        <v>652.57611083984375</v>
      </c>
      <c r="N15" s="1">
        <v>488.39239501953125</v>
      </c>
      <c r="O15">
        <f t="shared" si="3"/>
        <v>0.81969781298132027</v>
      </c>
      <c r="P15">
        <f t="shared" si="4"/>
        <v>1</v>
      </c>
      <c r="Q15">
        <f t="shared" si="5"/>
        <v>0.25159320590055545</v>
      </c>
      <c r="R15" s="1">
        <v>-1</v>
      </c>
      <c r="S15" s="1">
        <v>0.87</v>
      </c>
      <c r="T15" s="1">
        <v>0.92</v>
      </c>
      <c r="U15" s="1">
        <v>9.7627296447753906</v>
      </c>
      <c r="V15">
        <f t="shared" si="6"/>
        <v>0.87488136482238754</v>
      </c>
      <c r="W15">
        <f t="shared" si="7"/>
        <v>1.7267869610561395E-2</v>
      </c>
      <c r="X15">
        <f t="shared" si="8"/>
        <v>0.25159320590055545</v>
      </c>
      <c r="Y15">
        <f t="shared" si="9"/>
        <v>0.66399129730550221</v>
      </c>
      <c r="Z15">
        <f t="shared" si="10"/>
        <v>1.9761133922451088</v>
      </c>
      <c r="AA15" s="1">
        <v>1098.0931396484375</v>
      </c>
      <c r="AB15" s="1">
        <v>0.5</v>
      </c>
      <c r="AC15">
        <f t="shared" si="11"/>
        <v>120.85295051966126</v>
      </c>
      <c r="AD15">
        <f t="shared" si="12"/>
        <v>2.9087132106640134</v>
      </c>
      <c r="AE15">
        <f t="shared" si="13"/>
        <v>1.6222570439353698</v>
      </c>
      <c r="AF15">
        <f t="shared" si="14"/>
        <v>24.436115264892578</v>
      </c>
      <c r="AG15" s="1">
        <v>2</v>
      </c>
      <c r="AH15">
        <f t="shared" si="15"/>
        <v>4.644859790802002</v>
      </c>
      <c r="AI15" s="1">
        <v>1</v>
      </c>
      <c r="AJ15">
        <f t="shared" si="16"/>
        <v>9.2897195816040039</v>
      </c>
      <c r="AK15" s="1">
        <v>22.842218399047852</v>
      </c>
      <c r="AL15" s="1">
        <v>24.436115264892578</v>
      </c>
      <c r="AM15" s="1">
        <v>23.015171051025391</v>
      </c>
      <c r="AN15" s="1">
        <v>399.94583129882813</v>
      </c>
      <c r="AO15" s="1">
        <v>393.23617553710938</v>
      </c>
      <c r="AP15" s="1">
        <v>13.233555793762207</v>
      </c>
      <c r="AQ15" s="1">
        <v>14.381147384643555</v>
      </c>
      <c r="AR15" s="1">
        <v>47.842952728271484</v>
      </c>
      <c r="AS15" s="1">
        <v>51.991809844970703</v>
      </c>
      <c r="AT15" s="1">
        <v>499.6346435546875</v>
      </c>
      <c r="AU15" s="1">
        <v>1100</v>
      </c>
      <c r="AV15" s="1">
        <v>1.7575913667678833</v>
      </c>
      <c r="AW15" s="1">
        <v>100.97125244140625</v>
      </c>
      <c r="AX15" s="1">
        <v>0.49779072403907776</v>
      </c>
      <c r="AY15" s="1">
        <v>-7.7671624720096588E-2</v>
      </c>
      <c r="AZ15" s="1">
        <v>1</v>
      </c>
      <c r="BA15" s="1">
        <v>-1.355140209197998</v>
      </c>
      <c r="BB15" s="1">
        <v>7.355140209197998</v>
      </c>
      <c r="BC15" s="1">
        <v>1</v>
      </c>
      <c r="BD15" s="1">
        <v>0</v>
      </c>
      <c r="BE15" s="1">
        <v>0.15999999642372131</v>
      </c>
      <c r="BF15" s="1">
        <v>111115</v>
      </c>
      <c r="BG15">
        <f t="shared" si="17"/>
        <v>2.4981732177734375</v>
      </c>
      <c r="BH15">
        <f t="shared" si="18"/>
        <v>2.9087132106640134E-3</v>
      </c>
      <c r="BI15">
        <f t="shared" si="19"/>
        <v>297.58611526489256</v>
      </c>
      <c r="BJ15">
        <f t="shared" si="20"/>
        <v>295.99221839904783</v>
      </c>
      <c r="BK15">
        <f t="shared" si="21"/>
        <v>175.99999606609344</v>
      </c>
      <c r="BL15">
        <f t="shared" si="22"/>
        <v>0.11903129586114987</v>
      </c>
      <c r="BM15">
        <f t="shared" si="23"/>
        <v>3.0743395069072834</v>
      </c>
      <c r="BN15">
        <f t="shared" si="24"/>
        <v>30.447671318044971</v>
      </c>
      <c r="BO15">
        <f t="shared" si="25"/>
        <v>16.066523933401417</v>
      </c>
      <c r="BP15">
        <f t="shared" si="26"/>
        <v>23.639166831970215</v>
      </c>
      <c r="BQ15">
        <f t="shared" si="27"/>
        <v>2.9306695848089537</v>
      </c>
      <c r="BR15">
        <f t="shared" si="28"/>
        <v>0.1769839035413886</v>
      </c>
      <c r="BS15">
        <f t="shared" si="29"/>
        <v>1.4520824629719136</v>
      </c>
      <c r="BT15">
        <f t="shared" si="30"/>
        <v>1.4785871218370401</v>
      </c>
      <c r="BU15">
        <f t="shared" si="31"/>
        <v>0.11091870897417835</v>
      </c>
      <c r="BV15">
        <f t="shared" si="32"/>
        <v>24.644393321183156</v>
      </c>
      <c r="BW15">
        <f t="shared" si="33"/>
        <v>0.6206788181809666</v>
      </c>
      <c r="BX15">
        <f t="shared" si="34"/>
        <v>47.050822317837969</v>
      </c>
      <c r="BY15">
        <f t="shared" si="35"/>
        <v>390.96652727124996</v>
      </c>
      <c r="BZ15">
        <f t="shared" si="36"/>
        <v>1.8795549884766082E-2</v>
      </c>
      <c r="CA15">
        <f t="shared" si="37"/>
        <v>1591.9683227539063</v>
      </c>
      <c r="CB15">
        <f t="shared" si="38"/>
        <v>962.36950130462628</v>
      </c>
      <c r="CC15">
        <f t="shared" si="39"/>
        <v>652.57611083984375</v>
      </c>
      <c r="CD15">
        <f t="shared" si="40"/>
        <v>0.54292851108044138</v>
      </c>
      <c r="CE15">
        <f t="shared" si="41"/>
        <v>0.81004400254589148</v>
      </c>
    </row>
    <row r="16" spans="1:83" x14ac:dyDescent="0.25">
      <c r="A16" s="1">
        <v>4</v>
      </c>
      <c r="B16" s="1" t="s">
        <v>99</v>
      </c>
      <c r="C16" s="1">
        <v>1483.0001050997525</v>
      </c>
      <c r="D16" s="1">
        <v>0</v>
      </c>
      <c r="E16">
        <f t="shared" si="0"/>
        <v>14.976783466115361</v>
      </c>
      <c r="F16">
        <f t="shared" si="1"/>
        <v>0.18009764330791067</v>
      </c>
      <c r="G16">
        <f t="shared" si="2"/>
        <v>250.08986892015372</v>
      </c>
      <c r="H16" s="1">
        <v>25</v>
      </c>
      <c r="I16" s="1">
        <v>0</v>
      </c>
      <c r="J16" s="1">
        <v>350.17218017578125</v>
      </c>
      <c r="K16" s="1">
        <v>1942.1405029296875</v>
      </c>
      <c r="L16" s="1">
        <v>0</v>
      </c>
      <c r="M16" s="1">
        <v>697.573486328125</v>
      </c>
      <c r="N16" s="1">
        <v>489.4425048828125</v>
      </c>
      <c r="O16">
        <f t="shared" si="3"/>
        <v>0.81969781298132027</v>
      </c>
      <c r="P16">
        <f t="shared" si="4"/>
        <v>1</v>
      </c>
      <c r="Q16">
        <f t="shared" si="5"/>
        <v>0.29836423763877362</v>
      </c>
      <c r="R16" s="1">
        <v>-1</v>
      </c>
      <c r="S16" s="1">
        <v>0.87</v>
      </c>
      <c r="T16" s="1">
        <v>0.92</v>
      </c>
      <c r="U16" s="1">
        <v>9.7491493225097656</v>
      </c>
      <c r="V16">
        <f t="shared" si="6"/>
        <v>0.87487457466125496</v>
      </c>
      <c r="W16">
        <f t="shared" si="7"/>
        <v>2.0290887566244E-2</v>
      </c>
      <c r="X16">
        <f t="shared" si="8"/>
        <v>0.29836423763877362</v>
      </c>
      <c r="Y16">
        <f t="shared" si="9"/>
        <v>0.64082233737680327</v>
      </c>
      <c r="Z16">
        <f t="shared" si="10"/>
        <v>1.7841375009143372</v>
      </c>
      <c r="AA16" s="1">
        <v>901.333251953125</v>
      </c>
      <c r="AB16" s="1">
        <v>0.5</v>
      </c>
      <c r="AC16">
        <f t="shared" si="11"/>
        <v>117.63808870986696</v>
      </c>
      <c r="AD16">
        <f t="shared" si="12"/>
        <v>2.8398817454276539</v>
      </c>
      <c r="AE16">
        <f t="shared" si="13"/>
        <v>1.5870401352356975</v>
      </c>
      <c r="AF16">
        <f t="shared" si="14"/>
        <v>24.173177719116211</v>
      </c>
      <c r="AG16" s="1">
        <v>2</v>
      </c>
      <c r="AH16">
        <f t="shared" si="15"/>
        <v>4.644859790802002</v>
      </c>
      <c r="AI16" s="1">
        <v>1</v>
      </c>
      <c r="AJ16">
        <f t="shared" si="16"/>
        <v>9.2897195816040039</v>
      </c>
      <c r="AK16" s="1">
        <v>22.769130706787109</v>
      </c>
      <c r="AL16" s="1">
        <v>24.173177719116211</v>
      </c>
      <c r="AM16" s="1">
        <v>23.010847091674805</v>
      </c>
      <c r="AN16" s="1">
        <v>400.05300903320313</v>
      </c>
      <c r="AO16" s="1">
        <v>393.60830688476563</v>
      </c>
      <c r="AP16" s="1">
        <v>13.133886337280273</v>
      </c>
      <c r="AQ16" s="1">
        <v>14.254840850830078</v>
      </c>
      <c r="AR16" s="1">
        <v>47.69024658203125</v>
      </c>
      <c r="AS16" s="1">
        <v>51.760524749755859</v>
      </c>
      <c r="AT16" s="1">
        <v>499.46713256835938</v>
      </c>
      <c r="AU16" s="1">
        <v>900</v>
      </c>
      <c r="AV16" s="1">
        <v>1.4432611465454102</v>
      </c>
      <c r="AW16" s="1">
        <v>100.96446990966797</v>
      </c>
      <c r="AX16" s="1">
        <v>0.44529286026954651</v>
      </c>
      <c r="AY16" s="1">
        <v>-7.4694156646728516E-2</v>
      </c>
      <c r="AZ16" s="1">
        <v>1</v>
      </c>
      <c r="BA16" s="1">
        <v>-1.355140209197998</v>
      </c>
      <c r="BB16" s="1">
        <v>7.355140209197998</v>
      </c>
      <c r="BC16" s="1">
        <v>1</v>
      </c>
      <c r="BD16" s="1">
        <v>0</v>
      </c>
      <c r="BE16" s="1">
        <v>0.15999999642372131</v>
      </c>
      <c r="BF16" s="1">
        <v>111115</v>
      </c>
      <c r="BG16">
        <f t="shared" si="17"/>
        <v>2.4973356628417966</v>
      </c>
      <c r="BH16">
        <f t="shared" si="18"/>
        <v>2.8398817454276539E-3</v>
      </c>
      <c r="BI16">
        <f t="shared" si="19"/>
        <v>297.32317771911619</v>
      </c>
      <c r="BJ16">
        <f t="shared" si="20"/>
        <v>295.91913070678709</v>
      </c>
      <c r="BK16">
        <f t="shared" si="21"/>
        <v>143.99999678134918</v>
      </c>
      <c r="BL16">
        <f t="shared" si="22"/>
        <v>1.1880705418207316E-2</v>
      </c>
      <c r="BM16">
        <f t="shared" si="23"/>
        <v>3.0262725853864367</v>
      </c>
      <c r="BN16">
        <f t="shared" si="24"/>
        <v>29.97363912368397</v>
      </c>
      <c r="BO16">
        <f t="shared" si="25"/>
        <v>15.718798272853892</v>
      </c>
      <c r="BP16">
        <f t="shared" si="26"/>
        <v>23.47115421295166</v>
      </c>
      <c r="BQ16">
        <f t="shared" si="27"/>
        <v>2.9011419674395813</v>
      </c>
      <c r="BR16">
        <f t="shared" si="28"/>
        <v>0.17667253378840087</v>
      </c>
      <c r="BS16">
        <f t="shared" si="29"/>
        <v>1.4392324501507392</v>
      </c>
      <c r="BT16">
        <f t="shared" si="30"/>
        <v>1.4619095172888421</v>
      </c>
      <c r="BU16">
        <f t="shared" si="31"/>
        <v>0.11072303350702839</v>
      </c>
      <c r="BV16">
        <f t="shared" si="32"/>
        <v>25.250191045301669</v>
      </c>
      <c r="BW16">
        <f t="shared" si="33"/>
        <v>0.63537751756182081</v>
      </c>
      <c r="BX16">
        <f t="shared" si="34"/>
        <v>47.391883643013209</v>
      </c>
      <c r="BY16">
        <f t="shared" si="35"/>
        <v>391.43185177203071</v>
      </c>
      <c r="BZ16">
        <f t="shared" si="36"/>
        <v>1.8132862110212658E-2</v>
      </c>
      <c r="CA16">
        <f t="shared" si="37"/>
        <v>1591.9683227539063</v>
      </c>
      <c r="CB16">
        <f t="shared" si="38"/>
        <v>787.38711719512946</v>
      </c>
      <c r="CC16">
        <f t="shared" si="39"/>
        <v>697.573486328125</v>
      </c>
      <c r="CD16">
        <f t="shared" si="40"/>
        <v>0.5991082294723501</v>
      </c>
      <c r="CE16">
        <f t="shared" si="41"/>
        <v>0.7817787570349497</v>
      </c>
    </row>
    <row r="17" spans="1:83" x14ac:dyDescent="0.25">
      <c r="A17" s="1">
        <v>5</v>
      </c>
      <c r="B17" s="1" t="s">
        <v>100</v>
      </c>
      <c r="C17" s="1">
        <v>1573.0001050997525</v>
      </c>
      <c r="D17" s="1">
        <v>0</v>
      </c>
      <c r="E17">
        <f t="shared" si="0"/>
        <v>14.466750404919754</v>
      </c>
      <c r="F17">
        <f t="shared" si="1"/>
        <v>0.18674903614077126</v>
      </c>
      <c r="G17">
        <f t="shared" si="2"/>
        <v>259.96369548386878</v>
      </c>
      <c r="H17" s="1">
        <v>26</v>
      </c>
      <c r="I17" s="1">
        <v>0</v>
      </c>
      <c r="J17" s="1">
        <v>350.17218017578125</v>
      </c>
      <c r="K17" s="1">
        <v>1942.1405029296875</v>
      </c>
      <c r="L17" s="1">
        <v>0</v>
      </c>
      <c r="M17" s="1">
        <v>775.9959716796875</v>
      </c>
      <c r="N17" s="1">
        <v>495.03363037109375</v>
      </c>
      <c r="O17">
        <f t="shared" si="3"/>
        <v>0.81969781298132027</v>
      </c>
      <c r="P17">
        <f t="shared" si="4"/>
        <v>1</v>
      </c>
      <c r="Q17">
        <f t="shared" si="5"/>
        <v>0.36206675235753449</v>
      </c>
      <c r="R17" s="1">
        <v>-1</v>
      </c>
      <c r="S17" s="1">
        <v>0.87</v>
      </c>
      <c r="T17" s="1">
        <v>0.92</v>
      </c>
      <c r="U17" s="1">
        <v>9.7847776412963867</v>
      </c>
      <c r="V17">
        <f t="shared" si="6"/>
        <v>0.87489238882064824</v>
      </c>
      <c r="W17">
        <f t="shared" si="7"/>
        <v>2.5254943354917507E-2</v>
      </c>
      <c r="X17">
        <f t="shared" si="8"/>
        <v>0.36206675235753449</v>
      </c>
      <c r="Y17">
        <f t="shared" si="9"/>
        <v>0.60044292855789261</v>
      </c>
      <c r="Z17">
        <f t="shared" si="10"/>
        <v>1.5027713722866547</v>
      </c>
      <c r="AA17" s="1">
        <v>698.5484619140625</v>
      </c>
      <c r="AB17" s="1">
        <v>0.5</v>
      </c>
      <c r="AC17">
        <f t="shared" si="11"/>
        <v>110.63940460133612</v>
      </c>
      <c r="AD17">
        <f t="shared" si="12"/>
        <v>2.7526998249219599</v>
      </c>
      <c r="AE17">
        <f t="shared" si="13"/>
        <v>1.4856106598933509</v>
      </c>
      <c r="AF17">
        <f t="shared" si="14"/>
        <v>23.499780654907227</v>
      </c>
      <c r="AG17" s="1">
        <v>2</v>
      </c>
      <c r="AH17">
        <f t="shared" si="15"/>
        <v>4.644859790802002</v>
      </c>
      <c r="AI17" s="1">
        <v>1</v>
      </c>
      <c r="AJ17">
        <f t="shared" si="16"/>
        <v>9.2897195816040039</v>
      </c>
      <c r="AK17" s="1">
        <v>22.697999954223633</v>
      </c>
      <c r="AL17" s="1">
        <v>23.499780654907227</v>
      </c>
      <c r="AM17" s="1">
        <v>23.017013549804688</v>
      </c>
      <c r="AN17" s="1">
        <v>400.11465454101563</v>
      </c>
      <c r="AO17" s="1">
        <v>393.88616943359375</v>
      </c>
      <c r="AP17" s="1">
        <v>12.982781410217285</v>
      </c>
      <c r="AQ17" s="1">
        <v>14.069780349731445</v>
      </c>
      <c r="AR17" s="1">
        <v>47.345241546630859</v>
      </c>
      <c r="AS17" s="1">
        <v>51.309280395507813</v>
      </c>
      <c r="AT17" s="1">
        <v>499.35098266601563</v>
      </c>
      <c r="AU17" s="1">
        <v>700</v>
      </c>
      <c r="AV17" s="1">
        <v>1.478510856628418</v>
      </c>
      <c r="AW17" s="1">
        <v>100.96417999267578</v>
      </c>
      <c r="AX17" s="1">
        <v>0.39356708526611328</v>
      </c>
      <c r="AY17" s="1">
        <v>-7.6142981648445129E-2</v>
      </c>
      <c r="AZ17" s="1">
        <v>1</v>
      </c>
      <c r="BA17" s="1">
        <v>-1.355140209197998</v>
      </c>
      <c r="BB17" s="1">
        <v>7.355140209197998</v>
      </c>
      <c r="BC17" s="1">
        <v>1</v>
      </c>
      <c r="BD17" s="1">
        <v>0</v>
      </c>
      <c r="BE17" s="1">
        <v>0.15999999642372131</v>
      </c>
      <c r="BF17" s="1">
        <v>111115</v>
      </c>
      <c r="BG17">
        <f t="shared" si="17"/>
        <v>2.4967549133300779</v>
      </c>
      <c r="BH17">
        <f t="shared" si="18"/>
        <v>2.7526998249219597E-3</v>
      </c>
      <c r="BI17">
        <f t="shared" si="19"/>
        <v>296.6497806549072</v>
      </c>
      <c r="BJ17">
        <f t="shared" si="20"/>
        <v>295.84799995422361</v>
      </c>
      <c r="BK17">
        <f t="shared" si="21"/>
        <v>111.99999749660492</v>
      </c>
      <c r="BL17">
        <f t="shared" si="22"/>
        <v>-7.3509829561811652E-2</v>
      </c>
      <c r="BM17">
        <f t="shared" si="23"/>
        <v>2.9061544955810494</v>
      </c>
      <c r="BN17">
        <f t="shared" si="24"/>
        <v>28.784015239779791</v>
      </c>
      <c r="BO17">
        <f t="shared" si="25"/>
        <v>14.714234890048346</v>
      </c>
      <c r="BP17">
        <f t="shared" si="26"/>
        <v>23.09889030456543</v>
      </c>
      <c r="BQ17">
        <f t="shared" si="27"/>
        <v>2.8366432170247253</v>
      </c>
      <c r="BR17">
        <f t="shared" si="28"/>
        <v>0.18306884640910234</v>
      </c>
      <c r="BS17">
        <f t="shared" si="29"/>
        <v>1.4205438356876985</v>
      </c>
      <c r="BT17">
        <f t="shared" si="30"/>
        <v>1.4160993813370268</v>
      </c>
      <c r="BU17">
        <f t="shared" si="31"/>
        <v>0.11474307602046119</v>
      </c>
      <c r="BV17">
        <f t="shared" si="32"/>
        <v>26.247021342394486</v>
      </c>
      <c r="BW17">
        <f t="shared" si="33"/>
        <v>0.65999701349680595</v>
      </c>
      <c r="BX17">
        <f t="shared" si="34"/>
        <v>48.790668047903175</v>
      </c>
      <c r="BY17">
        <f t="shared" si="35"/>
        <v>391.78383331084189</v>
      </c>
      <c r="BZ17">
        <f t="shared" si="36"/>
        <v>1.8016119010666073E-2</v>
      </c>
      <c r="CA17">
        <f t="shared" si="37"/>
        <v>1591.9683227539063</v>
      </c>
      <c r="CB17">
        <f t="shared" si="38"/>
        <v>612.4246721744538</v>
      </c>
      <c r="CC17">
        <f t="shared" si="39"/>
        <v>775.9959716796875</v>
      </c>
      <c r="CD17">
        <f t="shared" si="40"/>
        <v>0.65980893250774686</v>
      </c>
      <c r="CE17">
        <f t="shared" si="41"/>
        <v>0.73251742172401757</v>
      </c>
    </row>
    <row r="18" spans="1:83" x14ac:dyDescent="0.25">
      <c r="A18" s="1">
        <v>6</v>
      </c>
      <c r="B18" s="1" t="s">
        <v>101</v>
      </c>
      <c r="C18" s="1">
        <v>1678.0001050997525</v>
      </c>
      <c r="D18" s="1">
        <v>0</v>
      </c>
      <c r="E18">
        <f t="shared" si="0"/>
        <v>13.907354075065644</v>
      </c>
      <c r="F18">
        <f t="shared" si="1"/>
        <v>0.1922102592778086</v>
      </c>
      <c r="G18">
        <f t="shared" si="2"/>
        <v>268.50035172822447</v>
      </c>
      <c r="H18" s="1">
        <v>27</v>
      </c>
      <c r="I18" s="1">
        <v>0</v>
      </c>
      <c r="J18" s="1">
        <v>350.17218017578125</v>
      </c>
      <c r="K18" s="1">
        <v>1942.1405029296875</v>
      </c>
      <c r="L18" s="1">
        <v>0</v>
      </c>
      <c r="M18" s="1">
        <v>873.64312744140625</v>
      </c>
      <c r="N18" s="1">
        <v>505.781982421875</v>
      </c>
      <c r="O18">
        <f t="shared" si="3"/>
        <v>0.81969781298132027</v>
      </c>
      <c r="P18">
        <f t="shared" si="4"/>
        <v>1</v>
      </c>
      <c r="Q18">
        <f t="shared" si="5"/>
        <v>0.42106568856881788</v>
      </c>
      <c r="R18" s="1">
        <v>-1</v>
      </c>
      <c r="S18" s="1">
        <v>0.87</v>
      </c>
      <c r="T18" s="1">
        <v>0.92</v>
      </c>
      <c r="U18" s="1">
        <v>9.6391735076904297</v>
      </c>
      <c r="V18">
        <f t="shared" si="6"/>
        <v>0.87481958675384519</v>
      </c>
      <c r="W18">
        <f t="shared" si="7"/>
        <v>3.0982708374257664E-2</v>
      </c>
      <c r="X18">
        <f t="shared" si="8"/>
        <v>0.42106568856881788</v>
      </c>
      <c r="Y18">
        <f t="shared" si="9"/>
        <v>0.5501648175693109</v>
      </c>
      <c r="Z18">
        <f t="shared" si="10"/>
        <v>1.2230364343591125</v>
      </c>
      <c r="AA18" s="1">
        <v>551.1246337890625</v>
      </c>
      <c r="AB18" s="1">
        <v>0.5</v>
      </c>
      <c r="AC18">
        <f t="shared" si="11"/>
        <v>101.50517379897168</v>
      </c>
      <c r="AD18">
        <f t="shared" si="12"/>
        <v>2.7138869986090683</v>
      </c>
      <c r="AE18">
        <f t="shared" si="13"/>
        <v>1.4246904929741739</v>
      </c>
      <c r="AF18">
        <f t="shared" si="14"/>
        <v>23.013618469238281</v>
      </c>
      <c r="AG18" s="1">
        <v>2</v>
      </c>
      <c r="AH18">
        <f t="shared" si="15"/>
        <v>4.644859790802002</v>
      </c>
      <c r="AI18" s="1">
        <v>1</v>
      </c>
      <c r="AJ18">
        <f t="shared" si="16"/>
        <v>9.2897195816040039</v>
      </c>
      <c r="AK18" s="1">
        <v>22.641225814819336</v>
      </c>
      <c r="AL18" s="1">
        <v>23.013618469238281</v>
      </c>
      <c r="AM18" s="1">
        <v>23.011787414550781</v>
      </c>
      <c r="AN18" s="1">
        <v>399.93215942382813</v>
      </c>
      <c r="AO18" s="1">
        <v>393.93426513671875</v>
      </c>
      <c r="AP18" s="1">
        <v>12.767817497253418</v>
      </c>
      <c r="AQ18" s="1">
        <v>13.839655876159668</v>
      </c>
      <c r="AR18" s="1">
        <v>46.723556518554688</v>
      </c>
      <c r="AS18" s="1">
        <v>50.645927429199219</v>
      </c>
      <c r="AT18" s="1">
        <v>499.39016723632813</v>
      </c>
      <c r="AU18" s="1">
        <v>550</v>
      </c>
      <c r="AV18" s="1">
        <v>1.6377893686294556</v>
      </c>
      <c r="AW18" s="1">
        <v>100.96755981445313</v>
      </c>
      <c r="AX18" s="1">
        <v>0.36813527345657349</v>
      </c>
      <c r="AY18" s="1">
        <v>-7.8582525253295898E-2</v>
      </c>
      <c r="AZ18" s="1">
        <v>1</v>
      </c>
      <c r="BA18" s="1">
        <v>-1.355140209197998</v>
      </c>
      <c r="BB18" s="1">
        <v>7.355140209197998</v>
      </c>
      <c r="BC18" s="1">
        <v>1</v>
      </c>
      <c r="BD18" s="1">
        <v>0</v>
      </c>
      <c r="BE18" s="1">
        <v>0.15999999642372131</v>
      </c>
      <c r="BF18" s="1">
        <v>111115</v>
      </c>
      <c r="BG18">
        <f t="shared" si="17"/>
        <v>2.4969508361816404</v>
      </c>
      <c r="BH18">
        <f t="shared" si="18"/>
        <v>2.7138869986090683E-3</v>
      </c>
      <c r="BI18">
        <f t="shared" si="19"/>
        <v>296.16361846923826</v>
      </c>
      <c r="BJ18">
        <f t="shared" si="20"/>
        <v>295.79122581481931</v>
      </c>
      <c r="BK18">
        <f t="shared" si="21"/>
        <v>87.999998033046722</v>
      </c>
      <c r="BL18">
        <f t="shared" si="22"/>
        <v>-0.14340719389187329</v>
      </c>
      <c r="BM18">
        <f t="shared" si="23"/>
        <v>2.8220467754617728</v>
      </c>
      <c r="BN18">
        <f t="shared" si="24"/>
        <v>27.950034453123504</v>
      </c>
      <c r="BO18">
        <f t="shared" si="25"/>
        <v>14.110378576963836</v>
      </c>
      <c r="BP18">
        <f t="shared" si="26"/>
        <v>22.827422142028809</v>
      </c>
      <c r="BQ18">
        <f t="shared" si="27"/>
        <v>2.7904027233504114</v>
      </c>
      <c r="BR18">
        <f t="shared" si="28"/>
        <v>0.18831392336395769</v>
      </c>
      <c r="BS18">
        <f t="shared" si="29"/>
        <v>1.3973562824875989</v>
      </c>
      <c r="BT18">
        <f t="shared" si="30"/>
        <v>1.3930464408628125</v>
      </c>
      <c r="BU18">
        <f t="shared" si="31"/>
        <v>0.11804016967816418</v>
      </c>
      <c r="BV18">
        <f t="shared" si="32"/>
        <v>27.109825323321207</v>
      </c>
      <c r="BW18">
        <f t="shared" si="33"/>
        <v>0.68158668968549563</v>
      </c>
      <c r="BX18">
        <f t="shared" si="34"/>
        <v>49.483547084660685</v>
      </c>
      <c r="BY18">
        <f t="shared" si="35"/>
        <v>391.91322156953532</v>
      </c>
      <c r="BZ18">
        <f t="shared" si="36"/>
        <v>1.7559632396184854E-2</v>
      </c>
      <c r="CA18">
        <f t="shared" si="37"/>
        <v>1591.9683227539063</v>
      </c>
      <c r="CB18">
        <f t="shared" si="38"/>
        <v>481.15077271461485</v>
      </c>
      <c r="CC18">
        <f t="shared" si="39"/>
        <v>873.64312744140625</v>
      </c>
      <c r="CD18">
        <f t="shared" si="40"/>
        <v>0.70273459671653449</v>
      </c>
      <c r="CE18">
        <f t="shared" si="41"/>
        <v>0.67118004813055221</v>
      </c>
    </row>
    <row r="19" spans="1:83" x14ac:dyDescent="0.25">
      <c r="A19" s="1">
        <v>7</v>
      </c>
      <c r="B19" s="1" t="s">
        <v>102</v>
      </c>
      <c r="C19" s="1">
        <v>1768.0001050997525</v>
      </c>
      <c r="D19" s="1">
        <v>0</v>
      </c>
      <c r="E19">
        <f t="shared" si="0"/>
        <v>12.688257197279857</v>
      </c>
      <c r="F19">
        <f t="shared" si="1"/>
        <v>0.19494916033740953</v>
      </c>
      <c r="G19">
        <f t="shared" si="2"/>
        <v>281.04939867225056</v>
      </c>
      <c r="H19" s="1">
        <v>28</v>
      </c>
      <c r="I19" s="1">
        <v>0</v>
      </c>
      <c r="J19" s="1">
        <v>350.17218017578125</v>
      </c>
      <c r="K19" s="1">
        <v>1942.1405029296875</v>
      </c>
      <c r="L19" s="1">
        <v>0</v>
      </c>
      <c r="M19" s="1">
        <v>1003.1060180664063</v>
      </c>
      <c r="N19" s="1">
        <v>513.52374267578125</v>
      </c>
      <c r="O19">
        <f t="shared" si="3"/>
        <v>0.81969781298132027</v>
      </c>
      <c r="P19">
        <f t="shared" si="4"/>
        <v>1</v>
      </c>
      <c r="Q19">
        <f t="shared" si="5"/>
        <v>0.48806633254413828</v>
      </c>
      <c r="R19" s="1">
        <v>-1</v>
      </c>
      <c r="S19" s="1">
        <v>0.87</v>
      </c>
      <c r="T19" s="1">
        <v>0.92</v>
      </c>
      <c r="U19" s="1">
        <v>9.4168891906738281</v>
      </c>
      <c r="V19">
        <f t="shared" si="6"/>
        <v>0.87470844459533692</v>
      </c>
      <c r="W19">
        <f t="shared" si="7"/>
        <v>3.9122342083974061E-2</v>
      </c>
      <c r="X19">
        <f t="shared" si="8"/>
        <v>0.48806633254413828</v>
      </c>
      <c r="Y19">
        <f t="shared" si="9"/>
        <v>0.48350491812861268</v>
      </c>
      <c r="Z19">
        <f t="shared" si="10"/>
        <v>0.9361268579301022</v>
      </c>
      <c r="AA19" s="1">
        <v>400.16690063476563</v>
      </c>
      <c r="AB19" s="1">
        <v>0.5</v>
      </c>
      <c r="AC19">
        <f t="shared" si="11"/>
        <v>85.418774774022339</v>
      </c>
      <c r="AD19">
        <f t="shared" si="12"/>
        <v>2.6806581733966839</v>
      </c>
      <c r="AE19">
        <f t="shared" si="13"/>
        <v>1.3884125527161744</v>
      </c>
      <c r="AF19">
        <f t="shared" si="14"/>
        <v>22.682712554931641</v>
      </c>
      <c r="AG19" s="1">
        <v>2</v>
      </c>
      <c r="AH19">
        <f t="shared" si="15"/>
        <v>4.644859790802002</v>
      </c>
      <c r="AI19" s="1">
        <v>1</v>
      </c>
      <c r="AJ19">
        <f t="shared" si="16"/>
        <v>9.2897195816040039</v>
      </c>
      <c r="AK19" s="1">
        <v>22.616201400756836</v>
      </c>
      <c r="AL19" s="1">
        <v>22.682712554931641</v>
      </c>
      <c r="AM19" s="1">
        <v>23.014987945556641</v>
      </c>
      <c r="AN19" s="1">
        <v>400.12277221679688</v>
      </c>
      <c r="AO19" s="1">
        <v>394.62277221679688</v>
      </c>
      <c r="AP19" s="1">
        <v>12.586128234863281</v>
      </c>
      <c r="AQ19" s="1">
        <v>13.644061088562012</v>
      </c>
      <c r="AR19" s="1">
        <v>46.128810882568359</v>
      </c>
      <c r="AS19" s="1">
        <v>50.006187438964844</v>
      </c>
      <c r="AT19" s="1">
        <v>499.8583984375</v>
      </c>
      <c r="AU19" s="1">
        <v>400</v>
      </c>
      <c r="AV19" s="1">
        <v>1.5912789106369019</v>
      </c>
      <c r="AW19" s="1">
        <v>100.96785736083984</v>
      </c>
      <c r="AX19" s="1">
        <v>0.39962178468704224</v>
      </c>
      <c r="AY19" s="1">
        <v>-7.4522353708744049E-2</v>
      </c>
      <c r="AZ19" s="1">
        <v>1</v>
      </c>
      <c r="BA19" s="1">
        <v>-1.355140209197998</v>
      </c>
      <c r="BB19" s="1">
        <v>7.355140209197998</v>
      </c>
      <c r="BC19" s="1">
        <v>1</v>
      </c>
      <c r="BD19" s="1">
        <v>0</v>
      </c>
      <c r="BE19" s="1">
        <v>0.15999999642372131</v>
      </c>
      <c r="BF19" s="1">
        <v>111115</v>
      </c>
      <c r="BG19">
        <f t="shared" si="17"/>
        <v>2.4992919921874996</v>
      </c>
      <c r="BH19">
        <f t="shared" si="18"/>
        <v>2.680658173396684E-3</v>
      </c>
      <c r="BI19">
        <f t="shared" si="19"/>
        <v>295.83271255493162</v>
      </c>
      <c r="BJ19">
        <f t="shared" si="20"/>
        <v>295.76620140075681</v>
      </c>
      <c r="BK19">
        <f t="shared" si="21"/>
        <v>63.999998569488525</v>
      </c>
      <c r="BL19">
        <f t="shared" si="22"/>
        <v>-0.21992106995277882</v>
      </c>
      <c r="BM19">
        <f t="shared" si="23"/>
        <v>2.7660241665286889</v>
      </c>
      <c r="BN19">
        <f t="shared" si="24"/>
        <v>27.3950962101082</v>
      </c>
      <c r="BO19">
        <f t="shared" si="25"/>
        <v>13.751035121546188</v>
      </c>
      <c r="BP19">
        <f t="shared" si="26"/>
        <v>22.649456977844238</v>
      </c>
      <c r="BQ19">
        <f t="shared" si="27"/>
        <v>2.7604481596945045</v>
      </c>
      <c r="BR19">
        <f t="shared" si="28"/>
        <v>0.19094214900677639</v>
      </c>
      <c r="BS19">
        <f t="shared" si="29"/>
        <v>1.3776116138125145</v>
      </c>
      <c r="BT19">
        <f t="shared" si="30"/>
        <v>1.38283654588199</v>
      </c>
      <c r="BU19">
        <f t="shared" si="31"/>
        <v>0.11969249337885694</v>
      </c>
      <c r="BV19">
        <f t="shared" si="32"/>
        <v>28.376955596489609</v>
      </c>
      <c r="BW19">
        <f t="shared" si="33"/>
        <v>0.71219761873713749</v>
      </c>
      <c r="BX19">
        <f t="shared" si="34"/>
        <v>49.806527862833647</v>
      </c>
      <c r="BY19">
        <f t="shared" si="35"/>
        <v>392.77889016353794</v>
      </c>
      <c r="BZ19">
        <f t="shared" si="36"/>
        <v>1.6089409371364025E-2</v>
      </c>
      <c r="CA19">
        <f t="shared" si="37"/>
        <v>1591.9683227539063</v>
      </c>
      <c r="CB19">
        <f t="shared" si="38"/>
        <v>349.88337783813478</v>
      </c>
      <c r="CC19">
        <f t="shared" si="39"/>
        <v>1003.1060180664063</v>
      </c>
      <c r="CD19">
        <f t="shared" si="40"/>
        <v>0.74981911945668911</v>
      </c>
      <c r="CE19">
        <f t="shared" si="41"/>
        <v>0.58985751879715098</v>
      </c>
    </row>
    <row r="20" spans="1:83" x14ac:dyDescent="0.25">
      <c r="A20" s="1">
        <v>8</v>
      </c>
      <c r="B20" s="1" t="s">
        <v>103</v>
      </c>
      <c r="C20" s="1">
        <v>1865.0001050997525</v>
      </c>
      <c r="D20" s="1">
        <v>0</v>
      </c>
      <c r="E20">
        <f t="shared" si="0"/>
        <v>9.0961425414636921</v>
      </c>
      <c r="F20">
        <f t="shared" si="1"/>
        <v>0.19832256027481598</v>
      </c>
      <c r="G20">
        <f t="shared" si="2"/>
        <v>313.57799613609762</v>
      </c>
      <c r="H20" s="1">
        <v>29</v>
      </c>
      <c r="I20" s="1">
        <v>0</v>
      </c>
      <c r="J20" s="1">
        <v>350.17218017578125</v>
      </c>
      <c r="K20" s="1">
        <v>1942.1405029296875</v>
      </c>
      <c r="L20" s="1">
        <v>0</v>
      </c>
      <c r="M20" s="1">
        <v>1134.0693359375</v>
      </c>
      <c r="N20" s="1">
        <v>509.179443359375</v>
      </c>
      <c r="O20">
        <f t="shared" si="3"/>
        <v>0.81969781298132027</v>
      </c>
      <c r="P20">
        <f t="shared" si="4"/>
        <v>1</v>
      </c>
      <c r="Q20">
        <f t="shared" si="5"/>
        <v>0.55101559735018135</v>
      </c>
      <c r="R20" s="1">
        <v>-1</v>
      </c>
      <c r="S20" s="1">
        <v>0.87</v>
      </c>
      <c r="T20" s="1">
        <v>0.92</v>
      </c>
      <c r="U20" s="1">
        <v>8.8689403533935547</v>
      </c>
      <c r="V20">
        <f t="shared" si="6"/>
        <v>0.87443447017669684</v>
      </c>
      <c r="W20">
        <f t="shared" si="7"/>
        <v>4.6183643878647949E-2</v>
      </c>
      <c r="X20">
        <f t="shared" si="8"/>
        <v>0.55101559735018135</v>
      </c>
      <c r="Y20">
        <f t="shared" si="9"/>
        <v>0.41607245499140005</v>
      </c>
      <c r="Z20">
        <f t="shared" si="10"/>
        <v>0.71254123657631574</v>
      </c>
      <c r="AA20" s="1">
        <v>250.79922485351563</v>
      </c>
      <c r="AB20" s="1">
        <v>0.5</v>
      </c>
      <c r="AC20">
        <f t="shared" si="11"/>
        <v>60.42092306050651</v>
      </c>
      <c r="AD20">
        <f t="shared" si="12"/>
        <v>2.6302119676134748</v>
      </c>
      <c r="AE20">
        <f t="shared" si="13"/>
        <v>1.3401684324049017</v>
      </c>
      <c r="AF20">
        <f t="shared" si="14"/>
        <v>22.278942108154297</v>
      </c>
      <c r="AG20" s="1">
        <v>2</v>
      </c>
      <c r="AH20">
        <f t="shared" si="15"/>
        <v>4.644859790802002</v>
      </c>
      <c r="AI20" s="1">
        <v>1</v>
      </c>
      <c r="AJ20">
        <f t="shared" si="16"/>
        <v>9.2897195816040039</v>
      </c>
      <c r="AK20" s="1">
        <v>22.620559692382813</v>
      </c>
      <c r="AL20" s="1">
        <v>22.278942108154297</v>
      </c>
      <c r="AM20" s="1">
        <v>23.013267517089844</v>
      </c>
      <c r="AN20" s="1">
        <v>400.01950073242188</v>
      </c>
      <c r="AO20" s="1">
        <v>395.96987915039063</v>
      </c>
      <c r="AP20" s="1">
        <v>12.421398162841797</v>
      </c>
      <c r="AQ20" s="1">
        <v>13.457934379577637</v>
      </c>
      <c r="AR20" s="1">
        <v>45.512969970703125</v>
      </c>
      <c r="AS20" s="1">
        <v>49.310920715332031</v>
      </c>
      <c r="AT20" s="1">
        <v>500.67034912109375</v>
      </c>
      <c r="AU20" s="1">
        <v>250</v>
      </c>
      <c r="AV20" s="1">
        <v>1.3544889688491821</v>
      </c>
      <c r="AW20" s="1">
        <v>100.96772766113281</v>
      </c>
      <c r="AX20" s="1">
        <v>0.37633535265922546</v>
      </c>
      <c r="AY20" s="1">
        <v>-7.3769472539424896E-2</v>
      </c>
      <c r="AZ20" s="1">
        <v>1</v>
      </c>
      <c r="BA20" s="1">
        <v>-1.355140209197998</v>
      </c>
      <c r="BB20" s="1">
        <v>7.355140209197998</v>
      </c>
      <c r="BC20" s="1">
        <v>1</v>
      </c>
      <c r="BD20" s="1">
        <v>0</v>
      </c>
      <c r="BE20" s="1">
        <v>0.15999999642372131</v>
      </c>
      <c r="BF20" s="1">
        <v>111115</v>
      </c>
      <c r="BG20">
        <f t="shared" si="17"/>
        <v>2.5033517456054684</v>
      </c>
      <c r="BH20">
        <f t="shared" si="18"/>
        <v>2.6302119676134749E-3</v>
      </c>
      <c r="BI20">
        <f t="shared" si="19"/>
        <v>295.42894210815427</v>
      </c>
      <c r="BJ20">
        <f t="shared" si="20"/>
        <v>295.77055969238279</v>
      </c>
      <c r="BK20">
        <f t="shared" si="21"/>
        <v>39.999999105930328</v>
      </c>
      <c r="BL20">
        <f t="shared" si="22"/>
        <v>-0.28892552255738668</v>
      </c>
      <c r="BM20">
        <f t="shared" si="23"/>
        <v>2.6989854857234929</v>
      </c>
      <c r="BN20">
        <f t="shared" si="24"/>
        <v>26.731169931661817</v>
      </c>
      <c r="BO20">
        <f t="shared" si="25"/>
        <v>13.273235552084181</v>
      </c>
      <c r="BP20">
        <f t="shared" si="26"/>
        <v>22.449750900268555</v>
      </c>
      <c r="BQ20">
        <f t="shared" si="27"/>
        <v>2.7271695882071878</v>
      </c>
      <c r="BR20">
        <f t="shared" si="28"/>
        <v>0.19417714889006324</v>
      </c>
      <c r="BS20">
        <f t="shared" si="29"/>
        <v>1.3588170533185913</v>
      </c>
      <c r="BT20">
        <f t="shared" si="30"/>
        <v>1.3683525348885965</v>
      </c>
      <c r="BU20">
        <f t="shared" si="31"/>
        <v>0.12172647148154726</v>
      </c>
      <c r="BV20">
        <f t="shared" si="32"/>
        <v>31.661257714393262</v>
      </c>
      <c r="BW20">
        <f t="shared" si="33"/>
        <v>0.79192386251429925</v>
      </c>
      <c r="BX20">
        <f t="shared" si="34"/>
        <v>50.386408973732188</v>
      </c>
      <c r="BY20">
        <f t="shared" si="35"/>
        <v>394.64801013991013</v>
      </c>
      <c r="BZ20">
        <f t="shared" si="36"/>
        <v>1.1613436439602711E-2</v>
      </c>
      <c r="CA20">
        <f t="shared" si="37"/>
        <v>1591.9683227539063</v>
      </c>
      <c r="CB20">
        <f t="shared" si="38"/>
        <v>218.60861754417422</v>
      </c>
      <c r="CC20">
        <f t="shared" si="39"/>
        <v>1134.0693359375</v>
      </c>
      <c r="CD20">
        <f t="shared" si="40"/>
        <v>0.79715800470141362</v>
      </c>
      <c r="CE20">
        <f t="shared" si="41"/>
        <v>0.50759249128420181</v>
      </c>
    </row>
    <row r="21" spans="1:83" x14ac:dyDescent="0.25">
      <c r="A21" s="1">
        <v>9</v>
      </c>
      <c r="B21" s="1" t="s">
        <v>104</v>
      </c>
      <c r="C21" s="1">
        <v>1953.0001050997525</v>
      </c>
      <c r="D21" s="1">
        <v>0</v>
      </c>
      <c r="E21">
        <f t="shared" si="0"/>
        <v>5.2709634928180398</v>
      </c>
      <c r="F21">
        <f t="shared" si="1"/>
        <v>0.193543778007529</v>
      </c>
      <c r="G21">
        <f t="shared" si="2"/>
        <v>344.80962531490064</v>
      </c>
      <c r="H21" s="1">
        <v>30</v>
      </c>
      <c r="I21" s="1">
        <v>0</v>
      </c>
      <c r="J21" s="1">
        <v>350.17218017578125</v>
      </c>
      <c r="K21" s="1">
        <v>1942.1405029296875</v>
      </c>
      <c r="L21" s="1">
        <v>0</v>
      </c>
      <c r="M21" s="1">
        <v>1197.009765625</v>
      </c>
      <c r="N21" s="1">
        <v>496.73178100585938</v>
      </c>
      <c r="O21">
        <f t="shared" si="3"/>
        <v>0.81969781298132027</v>
      </c>
      <c r="P21">
        <f t="shared" si="4"/>
        <v>1</v>
      </c>
      <c r="Q21">
        <f t="shared" si="5"/>
        <v>0.58502278321305201</v>
      </c>
      <c r="R21" s="1">
        <v>-1</v>
      </c>
      <c r="S21" s="1">
        <v>0.87</v>
      </c>
      <c r="T21" s="1">
        <v>0.92</v>
      </c>
      <c r="U21" s="1">
        <v>8.1038703918457031</v>
      </c>
      <c r="V21">
        <f t="shared" si="6"/>
        <v>0.87405193519592284</v>
      </c>
      <c r="W21">
        <f t="shared" si="7"/>
        <v>4.7830594043685157E-2</v>
      </c>
      <c r="X21">
        <f t="shared" si="8"/>
        <v>0.58502278321305201</v>
      </c>
      <c r="Y21">
        <f t="shared" si="9"/>
        <v>0.38366469170519324</v>
      </c>
      <c r="Z21">
        <f t="shared" si="10"/>
        <v>0.62249344884469604</v>
      </c>
      <c r="AA21" s="1">
        <v>149.34114074707031</v>
      </c>
      <c r="AB21" s="1">
        <v>0.5</v>
      </c>
      <c r="AC21">
        <f t="shared" si="11"/>
        <v>38.182071542438301</v>
      </c>
      <c r="AD21">
        <f t="shared" si="12"/>
        <v>2.5737245744080295</v>
      </c>
      <c r="AE21">
        <f t="shared" si="13"/>
        <v>1.3433949624775905</v>
      </c>
      <c r="AF21">
        <f t="shared" si="14"/>
        <v>22.234157562255859</v>
      </c>
      <c r="AG21" s="1">
        <v>2</v>
      </c>
      <c r="AH21">
        <f t="shared" si="15"/>
        <v>4.644859790802002</v>
      </c>
      <c r="AI21" s="1">
        <v>1</v>
      </c>
      <c r="AJ21">
        <f t="shared" si="16"/>
        <v>9.2897195816040039</v>
      </c>
      <c r="AK21" s="1">
        <v>22.639545440673828</v>
      </c>
      <c r="AL21" s="1">
        <v>22.234157562255859</v>
      </c>
      <c r="AM21" s="1">
        <v>23.014917373657227</v>
      </c>
      <c r="AN21" s="1">
        <v>399.70730590820313</v>
      </c>
      <c r="AO21" s="1">
        <v>397.19580078125</v>
      </c>
      <c r="AP21" s="1">
        <v>12.338006019592285</v>
      </c>
      <c r="AQ21" s="1">
        <v>13.351414680480957</v>
      </c>
      <c r="AR21" s="1">
        <v>45.161418914794922</v>
      </c>
      <c r="AS21" s="1">
        <v>48.870849609375</v>
      </c>
      <c r="AT21" s="1">
        <v>501.15255737304688</v>
      </c>
      <c r="AU21" s="1">
        <v>150</v>
      </c>
      <c r="AV21" s="1">
        <v>1.7547379732131958</v>
      </c>
      <c r="AW21" s="1">
        <v>100.98130035400391</v>
      </c>
      <c r="AX21" s="1">
        <v>0.35496541857719421</v>
      </c>
      <c r="AY21" s="1">
        <v>-7.4808597564697266E-2</v>
      </c>
      <c r="AZ21" s="1">
        <v>1</v>
      </c>
      <c r="BA21" s="1">
        <v>-1.355140209197998</v>
      </c>
      <c r="BB21" s="1">
        <v>7.355140209197998</v>
      </c>
      <c r="BC21" s="1">
        <v>1</v>
      </c>
      <c r="BD21" s="1">
        <v>0</v>
      </c>
      <c r="BE21" s="1">
        <v>0.15999999642372131</v>
      </c>
      <c r="BF21" s="1">
        <v>111115</v>
      </c>
      <c r="BG21">
        <f t="shared" si="17"/>
        <v>2.5057627868652341</v>
      </c>
      <c r="BH21">
        <f t="shared" si="18"/>
        <v>2.5737245744080293E-3</v>
      </c>
      <c r="BI21">
        <f t="shared" si="19"/>
        <v>295.38415756225584</v>
      </c>
      <c r="BJ21">
        <f t="shared" si="20"/>
        <v>295.78954544067381</v>
      </c>
      <c r="BK21">
        <f t="shared" si="21"/>
        <v>23.999999463558197</v>
      </c>
      <c r="BL21">
        <f t="shared" si="22"/>
        <v>-0.34016057073916439</v>
      </c>
      <c r="BM21">
        <f t="shared" si="23"/>
        <v>2.6916381784780952</v>
      </c>
      <c r="BN21">
        <f t="shared" si="24"/>
        <v>26.654817961763072</v>
      </c>
      <c r="BO21">
        <f t="shared" si="25"/>
        <v>13.303403281282115</v>
      </c>
      <c r="BP21">
        <f t="shared" si="26"/>
        <v>22.436851501464844</v>
      </c>
      <c r="BQ21">
        <f t="shared" si="27"/>
        <v>2.7250321841634544</v>
      </c>
      <c r="BR21">
        <f t="shared" si="28"/>
        <v>0.18959374597900142</v>
      </c>
      <c r="BS21">
        <f t="shared" si="29"/>
        <v>1.3482432160005047</v>
      </c>
      <c r="BT21">
        <f t="shared" si="30"/>
        <v>1.3767889681629497</v>
      </c>
      <c r="BU21">
        <f t="shared" si="31"/>
        <v>0.11884475698290144</v>
      </c>
      <c r="BV21">
        <f t="shared" si="32"/>
        <v>34.819324338875532</v>
      </c>
      <c r="BW21">
        <f t="shared" si="33"/>
        <v>0.86810994637075656</v>
      </c>
      <c r="BX21">
        <f t="shared" si="34"/>
        <v>50.110731733602009</v>
      </c>
      <c r="BY21">
        <f t="shared" si="35"/>
        <v>396.42981418146121</v>
      </c>
      <c r="BZ21">
        <f t="shared" si="36"/>
        <v>6.6627642048463923E-3</v>
      </c>
      <c r="CA21">
        <f t="shared" si="37"/>
        <v>1591.9683227539063</v>
      </c>
      <c r="CB21">
        <f t="shared" si="38"/>
        <v>131.10779027938844</v>
      </c>
      <c r="CC21">
        <f t="shared" si="39"/>
        <v>1197.009765625</v>
      </c>
      <c r="CD21">
        <f t="shared" si="40"/>
        <v>0.82693304672780532</v>
      </c>
      <c r="CE21">
        <f t="shared" si="41"/>
        <v>0.46805625881782903</v>
      </c>
    </row>
    <row r="22" spans="1:83" x14ac:dyDescent="0.25">
      <c r="A22" s="1">
        <v>10</v>
      </c>
      <c r="B22" s="1" t="s">
        <v>105</v>
      </c>
      <c r="C22" s="1">
        <v>2038.0001050997525</v>
      </c>
      <c r="D22" s="1">
        <v>0</v>
      </c>
      <c r="E22">
        <f t="shared" si="0"/>
        <v>4.0164573245062929</v>
      </c>
      <c r="F22">
        <f t="shared" si="1"/>
        <v>0.18355495140759559</v>
      </c>
      <c r="G22">
        <f t="shared" si="2"/>
        <v>354.17415047186358</v>
      </c>
      <c r="H22" s="1">
        <v>31</v>
      </c>
      <c r="I22" s="1">
        <v>0</v>
      </c>
      <c r="J22" s="1">
        <v>350.17218017578125</v>
      </c>
      <c r="K22" s="1">
        <v>1942.1405029296875</v>
      </c>
      <c r="L22" s="1">
        <v>0</v>
      </c>
      <c r="M22" s="1">
        <v>1252.4405517578125</v>
      </c>
      <c r="N22" s="1">
        <v>485.93270874023438</v>
      </c>
      <c r="O22">
        <f t="shared" si="3"/>
        <v>0.81969781298132027</v>
      </c>
      <c r="P22">
        <f t="shared" si="4"/>
        <v>1</v>
      </c>
      <c r="Q22">
        <f t="shared" si="5"/>
        <v>0.6120113580974178</v>
      </c>
      <c r="R22" s="1">
        <v>-1</v>
      </c>
      <c r="S22" s="1">
        <v>0.87</v>
      </c>
      <c r="T22" s="1">
        <v>0.92</v>
      </c>
      <c r="U22" s="1">
        <v>7.1263399124145508</v>
      </c>
      <c r="V22">
        <f t="shared" si="6"/>
        <v>0.87356316995620731</v>
      </c>
      <c r="W22">
        <f t="shared" si="7"/>
        <v>5.7425238346046271E-2</v>
      </c>
      <c r="X22">
        <f t="shared" si="8"/>
        <v>0.6120113580974178</v>
      </c>
      <c r="Y22">
        <f t="shared" si="9"/>
        <v>0.35512361239131451</v>
      </c>
      <c r="Z22">
        <f t="shared" si="10"/>
        <v>0.55068478116895403</v>
      </c>
      <c r="AA22" s="1">
        <v>100.95354461669922</v>
      </c>
      <c r="AB22" s="1">
        <v>0.5</v>
      </c>
      <c r="AC22">
        <f t="shared" si="11"/>
        <v>26.986426158147353</v>
      </c>
      <c r="AD22">
        <f t="shared" si="12"/>
        <v>2.463930046130657</v>
      </c>
      <c r="AE22">
        <f t="shared" si="13"/>
        <v>1.3544829719397844</v>
      </c>
      <c r="AF22">
        <f t="shared" si="14"/>
        <v>22.281375885009766</v>
      </c>
      <c r="AG22" s="1">
        <v>2</v>
      </c>
      <c r="AH22">
        <f t="shared" si="15"/>
        <v>4.644859790802002</v>
      </c>
      <c r="AI22" s="1">
        <v>1</v>
      </c>
      <c r="AJ22">
        <f t="shared" si="16"/>
        <v>9.2897195816040039</v>
      </c>
      <c r="AK22" s="1">
        <v>22.674575805664063</v>
      </c>
      <c r="AL22" s="1">
        <v>22.281375885009766</v>
      </c>
      <c r="AM22" s="1">
        <v>23.016069412231445</v>
      </c>
      <c r="AN22" s="1">
        <v>399.98672485351563</v>
      </c>
      <c r="AO22" s="1">
        <v>397.99081420898438</v>
      </c>
      <c r="AP22" s="1">
        <v>12.348575592041016</v>
      </c>
      <c r="AQ22" s="1">
        <v>13.319599151611328</v>
      </c>
      <c r="AR22" s="1">
        <v>45.099822998046875</v>
      </c>
      <c r="AS22" s="1">
        <v>48.646228790283203</v>
      </c>
      <c r="AT22" s="1">
        <v>500.73171997070313</v>
      </c>
      <c r="AU22" s="1">
        <v>100</v>
      </c>
      <c r="AV22" s="1">
        <v>1.5884219408035278</v>
      </c>
      <c r="AW22" s="1">
        <v>100.9716796875</v>
      </c>
      <c r="AX22" s="1">
        <v>0.38141041994094849</v>
      </c>
      <c r="AY22" s="1">
        <v>-7.3858596384525299E-2</v>
      </c>
      <c r="AZ22" s="1">
        <v>1</v>
      </c>
      <c r="BA22" s="1">
        <v>-1.355140209197998</v>
      </c>
      <c r="BB22" s="1">
        <v>7.355140209197998</v>
      </c>
      <c r="BC22" s="1">
        <v>1</v>
      </c>
      <c r="BD22" s="1">
        <v>0</v>
      </c>
      <c r="BE22" s="1">
        <v>0.15999999642372131</v>
      </c>
      <c r="BF22" s="1">
        <v>111115</v>
      </c>
      <c r="BG22">
        <f t="shared" si="17"/>
        <v>2.5036585998535155</v>
      </c>
      <c r="BH22">
        <f t="shared" si="18"/>
        <v>2.463930046130657E-3</v>
      </c>
      <c r="BI22">
        <f t="shared" si="19"/>
        <v>295.43137588500974</v>
      </c>
      <c r="BJ22">
        <f t="shared" si="20"/>
        <v>295.82457580566404</v>
      </c>
      <c r="BK22">
        <f t="shared" si="21"/>
        <v>15.999999642372131</v>
      </c>
      <c r="BL22">
        <f t="shared" si="22"/>
        <v>-0.35332834010794123</v>
      </c>
      <c r="BM22">
        <f t="shared" si="23"/>
        <v>2.6993852710421802</v>
      </c>
      <c r="BN22">
        <f t="shared" si="24"/>
        <v>26.734083055729894</v>
      </c>
      <c r="BO22">
        <f t="shared" si="25"/>
        <v>13.414483904118566</v>
      </c>
      <c r="BP22">
        <f t="shared" si="26"/>
        <v>22.477975845336914</v>
      </c>
      <c r="BQ22">
        <f t="shared" si="27"/>
        <v>2.7318515216249857</v>
      </c>
      <c r="BR22">
        <f t="shared" si="28"/>
        <v>0.17999837547718878</v>
      </c>
      <c r="BS22">
        <f t="shared" si="29"/>
        <v>1.3449022991023958</v>
      </c>
      <c r="BT22">
        <f t="shared" si="30"/>
        <v>1.3869492225225899</v>
      </c>
      <c r="BU22">
        <f t="shared" si="31"/>
        <v>0.11281320463430318</v>
      </c>
      <c r="BV22">
        <f t="shared" si="32"/>
        <v>35.761558875037437</v>
      </c>
      <c r="BW22">
        <f t="shared" si="33"/>
        <v>0.88990533908626157</v>
      </c>
      <c r="BX22">
        <f t="shared" si="34"/>
        <v>49.789219019717457</v>
      </c>
      <c r="BY22">
        <f t="shared" si="35"/>
        <v>397.40713486964017</v>
      </c>
      <c r="BZ22">
        <f t="shared" si="36"/>
        <v>5.0320252422943945E-3</v>
      </c>
      <c r="CA22">
        <f t="shared" si="37"/>
        <v>1591.9683227539063</v>
      </c>
      <c r="CB22">
        <f t="shared" si="38"/>
        <v>87.35631699562073</v>
      </c>
      <c r="CC22">
        <f t="shared" si="39"/>
        <v>1252.4405517578125</v>
      </c>
      <c r="CD22">
        <f t="shared" si="40"/>
        <v>0.84953420418981163</v>
      </c>
      <c r="CE22">
        <f t="shared" si="41"/>
        <v>0.43323723299894579</v>
      </c>
    </row>
    <row r="23" spans="1:83" x14ac:dyDescent="0.25">
      <c r="A23" s="1">
        <v>11</v>
      </c>
      <c r="B23" s="1" t="s">
        <v>106</v>
      </c>
      <c r="C23" s="1">
        <v>2131.0001050997525</v>
      </c>
      <c r="D23" s="1">
        <v>0</v>
      </c>
      <c r="E23">
        <f t="shared" si="0"/>
        <v>1.4733608544037951</v>
      </c>
      <c r="F23">
        <f t="shared" si="1"/>
        <v>0.16836082772912431</v>
      </c>
      <c r="G23">
        <f t="shared" si="2"/>
        <v>376.36801652528715</v>
      </c>
      <c r="H23" s="1">
        <v>32</v>
      </c>
      <c r="I23" s="1">
        <v>0</v>
      </c>
      <c r="J23" s="1">
        <v>350.17218017578125</v>
      </c>
      <c r="K23" s="1">
        <v>1942.1405029296875</v>
      </c>
      <c r="L23" s="1">
        <v>0</v>
      </c>
      <c r="M23" s="1">
        <v>1309.2567138671875</v>
      </c>
      <c r="N23" s="1">
        <v>459.7615966796875</v>
      </c>
      <c r="O23">
        <f t="shared" si="3"/>
        <v>0.81969781298132027</v>
      </c>
      <c r="P23">
        <f t="shared" si="4"/>
        <v>1</v>
      </c>
      <c r="Q23">
        <f t="shared" si="5"/>
        <v>0.64883770172033184</v>
      </c>
      <c r="R23" s="1">
        <v>-1</v>
      </c>
      <c r="S23" s="1">
        <v>0.87</v>
      </c>
      <c r="T23" s="1">
        <v>0.92</v>
      </c>
      <c r="U23" s="1">
        <v>6.6824121475219727</v>
      </c>
      <c r="V23">
        <f t="shared" si="6"/>
        <v>0.87334120607376098</v>
      </c>
      <c r="W23">
        <f t="shared" si="7"/>
        <v>5.6641341029199058E-2</v>
      </c>
      <c r="X23">
        <f t="shared" si="8"/>
        <v>0.64883770172033184</v>
      </c>
      <c r="Y23">
        <f t="shared" si="9"/>
        <v>0.32586920879710046</v>
      </c>
      <c r="Z23">
        <f t="shared" si="10"/>
        <v>0.48339166976133641</v>
      </c>
      <c r="AA23" s="1">
        <v>48.932186126708984</v>
      </c>
      <c r="AB23" s="1">
        <v>0.5</v>
      </c>
      <c r="AC23">
        <f t="shared" si="11"/>
        <v>13.863875580821336</v>
      </c>
      <c r="AD23">
        <f t="shared" si="12"/>
        <v>2.2367028390805137</v>
      </c>
      <c r="AE23">
        <f t="shared" si="13"/>
        <v>1.3385175436229424</v>
      </c>
      <c r="AF23">
        <f t="shared" si="14"/>
        <v>22.186220169067383</v>
      </c>
      <c r="AG23" s="1">
        <v>2</v>
      </c>
      <c r="AH23">
        <f t="shared" si="15"/>
        <v>4.644859790802002</v>
      </c>
      <c r="AI23" s="1">
        <v>1</v>
      </c>
      <c r="AJ23">
        <f t="shared" si="16"/>
        <v>9.2897195816040039</v>
      </c>
      <c r="AK23" s="1">
        <v>22.658679962158203</v>
      </c>
      <c r="AL23" s="1">
        <v>22.186220169067383</v>
      </c>
      <c r="AM23" s="1">
        <v>23.009893417358398</v>
      </c>
      <c r="AN23" s="1">
        <v>399.90103149414063</v>
      </c>
      <c r="AO23" s="1">
        <v>398.95535278320313</v>
      </c>
      <c r="AP23" s="1">
        <v>12.440817832946777</v>
      </c>
      <c r="AQ23" s="1">
        <v>13.323016166687012</v>
      </c>
      <c r="AR23" s="1">
        <v>45.481513977050781</v>
      </c>
      <c r="AS23" s="1">
        <v>48.706684112548828</v>
      </c>
      <c r="AT23" s="1">
        <v>500.31906127929688</v>
      </c>
      <c r="AU23" s="1">
        <v>50</v>
      </c>
      <c r="AV23" s="1">
        <v>1.527841329574585</v>
      </c>
      <c r="AW23" s="1">
        <v>100.97379302978516</v>
      </c>
      <c r="AX23" s="1">
        <v>0.40948200225830078</v>
      </c>
      <c r="AY23" s="1">
        <v>-7.1365311741828918E-2</v>
      </c>
      <c r="AZ23" s="1">
        <v>1</v>
      </c>
      <c r="BA23" s="1">
        <v>-1.355140209197998</v>
      </c>
      <c r="BB23" s="1">
        <v>7.355140209197998</v>
      </c>
      <c r="BC23" s="1">
        <v>1</v>
      </c>
      <c r="BD23" s="1">
        <v>0</v>
      </c>
      <c r="BE23" s="1">
        <v>0.15999999642372131</v>
      </c>
      <c r="BF23" s="1">
        <v>111115</v>
      </c>
      <c r="BG23">
        <f t="shared" si="17"/>
        <v>2.5015953063964842</v>
      </c>
      <c r="BH23">
        <f t="shared" si="18"/>
        <v>2.2367028390805135E-3</v>
      </c>
      <c r="BI23">
        <f t="shared" si="19"/>
        <v>295.33622016906736</v>
      </c>
      <c r="BJ23">
        <f t="shared" si="20"/>
        <v>295.80867996215818</v>
      </c>
      <c r="BK23">
        <f t="shared" si="21"/>
        <v>7.9999998211860657</v>
      </c>
      <c r="BL23">
        <f t="shared" si="22"/>
        <v>-0.34173558307895924</v>
      </c>
      <c r="BM23">
        <f t="shared" si="23"/>
        <v>2.6837930205704783</v>
      </c>
      <c r="BN23">
        <f t="shared" si="24"/>
        <v>26.5791047364024</v>
      </c>
      <c r="BO23">
        <f t="shared" si="25"/>
        <v>13.256088569715388</v>
      </c>
      <c r="BP23">
        <f t="shared" si="26"/>
        <v>22.422450065612793</v>
      </c>
      <c r="BQ23">
        <f t="shared" si="27"/>
        <v>2.7226476276881089</v>
      </c>
      <c r="BR23">
        <f t="shared" si="28"/>
        <v>0.16536388045368508</v>
      </c>
      <c r="BS23">
        <f t="shared" si="29"/>
        <v>1.3452754769475359</v>
      </c>
      <c r="BT23">
        <f t="shared" si="30"/>
        <v>1.377372150740573</v>
      </c>
      <c r="BU23">
        <f t="shared" si="31"/>
        <v>0.10361756775336628</v>
      </c>
      <c r="BV23">
        <f t="shared" si="32"/>
        <v>38.003306203655107</v>
      </c>
      <c r="BW23">
        <f t="shared" si="33"/>
        <v>0.9433837994644223</v>
      </c>
      <c r="BX23">
        <f t="shared" si="34"/>
        <v>50.01647413488719</v>
      </c>
      <c r="BY23">
        <f t="shared" si="35"/>
        <v>398.74124113688561</v>
      </c>
      <c r="BZ23">
        <f t="shared" si="36"/>
        <v>1.8481237319604106E-3</v>
      </c>
      <c r="CA23">
        <f t="shared" si="37"/>
        <v>1591.9683227539063</v>
      </c>
      <c r="CB23">
        <f t="shared" si="38"/>
        <v>43.667060303688046</v>
      </c>
      <c r="CC23">
        <f t="shared" si="39"/>
        <v>1309.2567138671875</v>
      </c>
      <c r="CD23">
        <f t="shared" si="40"/>
        <v>0.88573539385302236</v>
      </c>
      <c r="CE23">
        <f t="shared" si="41"/>
        <v>0.39754797882390658</v>
      </c>
    </row>
    <row r="24" spans="1:83" x14ac:dyDescent="0.25">
      <c r="A24" s="1">
        <v>12</v>
      </c>
      <c r="B24" s="1" t="s">
        <v>107</v>
      </c>
      <c r="C24" s="1">
        <v>2215.5001051342115</v>
      </c>
      <c r="D24" s="1">
        <v>0</v>
      </c>
      <c r="E24">
        <f t="shared" si="0"/>
        <v>-1.3866221599928412</v>
      </c>
      <c r="F24">
        <f t="shared" si="1"/>
        <v>0.14688823248791302</v>
      </c>
      <c r="G24">
        <f t="shared" si="2"/>
        <v>406.6987056985929</v>
      </c>
      <c r="H24" s="1">
        <v>33</v>
      </c>
      <c r="I24" s="1">
        <v>0</v>
      </c>
      <c r="J24" s="1">
        <v>350.17218017578125</v>
      </c>
      <c r="K24" s="1">
        <v>1942.1405029296875</v>
      </c>
      <c r="L24" s="1">
        <v>0</v>
      </c>
      <c r="M24" s="1">
        <v>1371.332763671875</v>
      </c>
      <c r="N24" s="1">
        <v>385.37451171875</v>
      </c>
      <c r="O24">
        <f t="shared" si="3"/>
        <v>0.81969781298132027</v>
      </c>
      <c r="P24">
        <f t="shared" si="4"/>
        <v>1</v>
      </c>
      <c r="Q24">
        <f t="shared" si="5"/>
        <v>0.71897811973304515</v>
      </c>
      <c r="R24" s="1">
        <v>-1</v>
      </c>
      <c r="S24" s="1">
        <v>0.87</v>
      </c>
      <c r="T24" s="1">
        <v>0.92</v>
      </c>
      <c r="U24" s="1">
        <v>0</v>
      </c>
      <c r="V24">
        <f t="shared" si="6"/>
        <v>0.87</v>
      </c>
      <c r="W24" t="e">
        <f t="shared" si="7"/>
        <v>#DIV/0!</v>
      </c>
      <c r="X24">
        <f t="shared" si="8"/>
        <v>0.71897811973304515</v>
      </c>
      <c r="Y24">
        <f t="shared" si="9"/>
        <v>0.29390651108751309</v>
      </c>
      <c r="Z24">
        <f t="shared" si="10"/>
        <v>0.41624305520814658</v>
      </c>
      <c r="AA24" s="1">
        <v>1.6157558187842369E-2</v>
      </c>
      <c r="AB24" s="1">
        <v>0.5</v>
      </c>
      <c r="AC24">
        <f t="shared" si="11"/>
        <v>5.0533649003368965E-3</v>
      </c>
      <c r="AD24">
        <f t="shared" si="12"/>
        <v>1.9558353931241179</v>
      </c>
      <c r="AE24">
        <f t="shared" si="13"/>
        <v>1.3384502842303863</v>
      </c>
      <c r="AF24">
        <f t="shared" si="14"/>
        <v>22.192729949951172</v>
      </c>
      <c r="AG24" s="1">
        <v>2</v>
      </c>
      <c r="AH24">
        <f t="shared" si="15"/>
        <v>4.644859790802002</v>
      </c>
      <c r="AI24" s="1">
        <v>1</v>
      </c>
      <c r="AJ24">
        <f t="shared" si="16"/>
        <v>9.2897195816040039</v>
      </c>
      <c r="AK24" s="1">
        <v>22.658227920532227</v>
      </c>
      <c r="AL24" s="1">
        <v>22.192729949951172</v>
      </c>
      <c r="AM24" s="1">
        <v>23.013652801513672</v>
      </c>
      <c r="AN24" s="1">
        <v>399.85906982421875</v>
      </c>
      <c r="AO24" s="1">
        <v>400.1007080078125</v>
      </c>
      <c r="AP24" s="1">
        <v>12.562553405761719</v>
      </c>
      <c r="AQ24" s="1">
        <v>13.334461212158203</v>
      </c>
      <c r="AR24" s="1">
        <v>45.926994323730469</v>
      </c>
      <c r="AS24" s="1">
        <v>48.748981475830078</v>
      </c>
      <c r="AT24" s="1">
        <v>499.996337890625</v>
      </c>
      <c r="AU24" s="1">
        <v>0</v>
      </c>
      <c r="AV24" s="1">
        <v>1.8393205404281616</v>
      </c>
      <c r="AW24" s="1">
        <v>100.97197723388672</v>
      </c>
      <c r="AX24" s="1">
        <v>0.33815175294876099</v>
      </c>
      <c r="AY24" s="1">
        <v>-7.4204444885253906E-2</v>
      </c>
      <c r="AZ24" s="1">
        <v>1</v>
      </c>
      <c r="BA24" s="1">
        <v>-1.355140209197998</v>
      </c>
      <c r="BB24" s="1">
        <v>7.355140209197998</v>
      </c>
      <c r="BC24" s="1">
        <v>1</v>
      </c>
      <c r="BD24" s="1">
        <v>0</v>
      </c>
      <c r="BE24" s="1">
        <v>0.15999999642372131</v>
      </c>
      <c r="BF24" s="1">
        <v>111115</v>
      </c>
      <c r="BG24">
        <f t="shared" si="17"/>
        <v>2.4999816894531244</v>
      </c>
      <c r="BH24">
        <f t="shared" si="18"/>
        <v>1.9558353931241178E-3</v>
      </c>
      <c r="BI24">
        <f t="shared" si="19"/>
        <v>295.34272994995115</v>
      </c>
      <c r="BJ24">
        <f t="shared" si="20"/>
        <v>295.8082279205322</v>
      </c>
      <c r="BK24">
        <f t="shared" si="21"/>
        <v>0</v>
      </c>
      <c r="BL24">
        <f t="shared" si="22"/>
        <v>-0.3244882433489153</v>
      </c>
      <c r="BM24">
        <f t="shared" si="23"/>
        <v>2.6848571981705698</v>
      </c>
      <c r="BN24">
        <f t="shared" si="24"/>
        <v>26.590122048927434</v>
      </c>
      <c r="BO24">
        <f t="shared" si="25"/>
        <v>13.255660836769231</v>
      </c>
      <c r="BP24">
        <f t="shared" si="26"/>
        <v>22.425478935241699</v>
      </c>
      <c r="BQ24">
        <f t="shared" si="27"/>
        <v>2.7231489892333438</v>
      </c>
      <c r="BR24">
        <f t="shared" si="28"/>
        <v>0.14460180146646026</v>
      </c>
      <c r="BS24">
        <f t="shared" si="29"/>
        <v>1.3464069139401835</v>
      </c>
      <c r="BT24">
        <f t="shared" si="30"/>
        <v>1.3767420752931603</v>
      </c>
      <c r="BU24">
        <f t="shared" si="31"/>
        <v>9.0578803413125866E-2</v>
      </c>
      <c r="BV24">
        <f t="shared" si="32"/>
        <v>41.065172452849517</v>
      </c>
      <c r="BW24">
        <f t="shared" si="33"/>
        <v>1.0164908423272563</v>
      </c>
      <c r="BX24">
        <f t="shared" si="34"/>
        <v>49.924537956106263</v>
      </c>
      <c r="BY24">
        <f t="shared" si="35"/>
        <v>400.30221461945416</v>
      </c>
      <c r="BZ24">
        <f t="shared" si="36"/>
        <v>-1.7293551753929353E-3</v>
      </c>
      <c r="CA24">
        <f t="shared" si="37"/>
        <v>1591.9683227539063</v>
      </c>
      <c r="CB24">
        <f t="shared" si="38"/>
        <v>0</v>
      </c>
      <c r="CC24">
        <f t="shared" si="39"/>
        <v>1371.332763671875</v>
      </c>
      <c r="CD24">
        <f t="shared" si="40"/>
        <v>0.96552713440774574</v>
      </c>
      <c r="CE24">
        <f t="shared" si="41"/>
        <v>0.35855470934898154</v>
      </c>
    </row>
    <row r="25" spans="1:83" x14ac:dyDescent="0.25">
      <c r="A25" s="1">
        <v>13</v>
      </c>
      <c r="B25" s="1" t="s">
        <v>108</v>
      </c>
      <c r="C25" s="1">
        <v>3806.0001052375883</v>
      </c>
      <c r="D25" s="1">
        <v>0</v>
      </c>
      <c r="E25">
        <f t="shared" si="0"/>
        <v>-2.1956012210227098</v>
      </c>
      <c r="F25">
        <f t="shared" si="1"/>
        <v>4.6671228438968315E-2</v>
      </c>
      <c r="G25">
        <f t="shared" si="2"/>
        <v>465.96180185790001</v>
      </c>
      <c r="H25" s="1">
        <v>33</v>
      </c>
      <c r="I25" s="1">
        <v>0</v>
      </c>
      <c r="J25" s="1">
        <v>350.17218017578125</v>
      </c>
      <c r="K25" s="1">
        <v>1942.1405029296875</v>
      </c>
      <c r="L25" s="1">
        <v>0</v>
      </c>
      <c r="M25" s="1">
        <v>1371.332763671875</v>
      </c>
      <c r="N25" s="1">
        <v>385.37451171875</v>
      </c>
      <c r="O25">
        <f t="shared" si="3"/>
        <v>0.81969781298132027</v>
      </c>
      <c r="P25">
        <f t="shared" si="4"/>
        <v>1</v>
      </c>
      <c r="Q25">
        <f t="shared" si="5"/>
        <v>0.71897811973304515</v>
      </c>
      <c r="R25" s="1">
        <v>-1</v>
      </c>
      <c r="S25" s="1">
        <v>0.87</v>
      </c>
      <c r="T25" s="1">
        <v>0.92</v>
      </c>
      <c r="U25" s="1">
        <v>0</v>
      </c>
      <c r="V25">
        <f t="shared" si="6"/>
        <v>0.87</v>
      </c>
      <c r="W25" t="e">
        <f t="shared" si="7"/>
        <v>#DIV/0!</v>
      </c>
      <c r="X25">
        <f t="shared" si="8"/>
        <v>0.71897811973304515</v>
      </c>
      <c r="Y25">
        <f t="shared" si="9"/>
        <v>0.29390651108751309</v>
      </c>
      <c r="Z25">
        <f>($K$25-M25)/M25</f>
        <v>0.41624305520814658</v>
      </c>
      <c r="AA25" s="1">
        <v>1.6157558187842369E-2</v>
      </c>
      <c r="AB25" s="1">
        <v>0.5</v>
      </c>
      <c r="AC25">
        <f t="shared" si="11"/>
        <v>5.0533649003368965E-3</v>
      </c>
      <c r="AD25">
        <f t="shared" si="12"/>
        <v>0.69711841844855404</v>
      </c>
      <c r="AE25">
        <f t="shared" si="13"/>
        <v>1.4848896240138678</v>
      </c>
      <c r="AF25">
        <f t="shared" si="14"/>
        <v>22.799959182739258</v>
      </c>
      <c r="AG25" s="1">
        <v>2</v>
      </c>
      <c r="AH25">
        <f t="shared" si="15"/>
        <v>4.644859790802002</v>
      </c>
      <c r="AI25" s="1">
        <v>1</v>
      </c>
      <c r="AJ25">
        <f t="shared" si="16"/>
        <v>9.2897195816040039</v>
      </c>
      <c r="AK25" s="1">
        <v>22.604293823242188</v>
      </c>
      <c r="AL25" s="1">
        <v>22.799959182739258</v>
      </c>
      <c r="AM25" s="1">
        <v>23.020540237426758</v>
      </c>
      <c r="AN25" s="1">
        <v>400.00177001953125</v>
      </c>
      <c r="AO25" s="1">
        <v>400.76910400390625</v>
      </c>
      <c r="AP25" s="1">
        <v>12.609731674194336</v>
      </c>
      <c r="AQ25" s="1">
        <v>12.885290145874023</v>
      </c>
      <c r="AR25" s="1">
        <v>46.244190216064453</v>
      </c>
      <c r="AS25" s="1">
        <v>47.254756927490234</v>
      </c>
      <c r="AT25" s="1">
        <v>499.44815063476563</v>
      </c>
      <c r="AU25" s="1">
        <v>0</v>
      </c>
      <c r="AV25" s="1">
        <v>0.18182085454463959</v>
      </c>
      <c r="AW25" s="1">
        <v>100.95792388916016</v>
      </c>
      <c r="AX25" s="1">
        <v>0.38807699084281921</v>
      </c>
      <c r="AY25" s="1">
        <v>-6.8515345454216003E-2</v>
      </c>
      <c r="AZ25" s="1">
        <v>0.66666668653488159</v>
      </c>
      <c r="BA25" s="1">
        <v>-1.355140209197998</v>
      </c>
      <c r="BB25" s="1">
        <v>7.355140209197998</v>
      </c>
      <c r="BC25" s="1">
        <v>1</v>
      </c>
      <c r="BD25" s="1">
        <v>0</v>
      </c>
      <c r="BE25" s="1">
        <v>0.15999999642372131</v>
      </c>
      <c r="BF25" s="1">
        <v>111115</v>
      </c>
      <c r="BG25">
        <f t="shared" si="17"/>
        <v>2.4972407531738279</v>
      </c>
      <c r="BH25">
        <f t="shared" si="18"/>
        <v>6.9711841844855406E-4</v>
      </c>
      <c r="BI25">
        <f t="shared" si="19"/>
        <v>295.94995918273924</v>
      </c>
      <c r="BJ25">
        <f t="shared" si="20"/>
        <v>295.75429382324216</v>
      </c>
      <c r="BK25">
        <f t="shared" si="21"/>
        <v>0</v>
      </c>
      <c r="BL25">
        <f t="shared" si="22"/>
        <v>-0.13174971712251968</v>
      </c>
      <c r="BM25">
        <f t="shared" si="23"/>
        <v>2.7857617658507627</v>
      </c>
      <c r="BN25">
        <f t="shared" si="24"/>
        <v>27.593294894902943</v>
      </c>
      <c r="BO25">
        <f t="shared" si="25"/>
        <v>14.70800474902892</v>
      </c>
      <c r="BP25">
        <f t="shared" si="26"/>
        <v>22.702126502990723</v>
      </c>
      <c r="BQ25">
        <f t="shared" si="27"/>
        <v>2.7692838828285731</v>
      </c>
      <c r="BR25">
        <f t="shared" si="28"/>
        <v>4.6437925912508157E-2</v>
      </c>
      <c r="BS25">
        <f t="shared" si="29"/>
        <v>1.3008721418368949</v>
      </c>
      <c r="BT25">
        <f t="shared" si="30"/>
        <v>1.4684117409916781</v>
      </c>
      <c r="BU25">
        <f t="shared" si="31"/>
        <v>2.9044574686968229E-2</v>
      </c>
      <c r="BV25">
        <f t="shared" si="32"/>
        <v>47.042536127225794</v>
      </c>
      <c r="BW25">
        <f t="shared" si="33"/>
        <v>1.16266897124225</v>
      </c>
      <c r="BX25">
        <f t="shared" si="34"/>
        <v>45.868038682632282</v>
      </c>
      <c r="BY25">
        <f t="shared" si="35"/>
        <v>401.08817301587624</v>
      </c>
      <c r="BZ25">
        <f t="shared" si="36"/>
        <v>-2.5108673980650635E-3</v>
      </c>
      <c r="CA25">
        <f t="shared" si="37"/>
        <v>1591.9683227539063</v>
      </c>
      <c r="CB25">
        <f t="shared" si="38"/>
        <v>0</v>
      </c>
      <c r="CC25">
        <f t="shared" si="39"/>
        <v>1371.332763671875</v>
      </c>
      <c r="CD25">
        <f t="shared" si="40"/>
        <v>0.96552713440774574</v>
      </c>
      <c r="CE25">
        <f t="shared" si="41"/>
        <v>0.35855470934898154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2020_02_03_1500_1_basil_11_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Stevens, James R</dc:creator>
  <cp:lastModifiedBy>Stevens, James R</cp:lastModifiedBy>
  <dcterms:created xsi:type="dcterms:W3CDTF">2020-02-06T10:55:03Z</dcterms:created>
  <dcterms:modified xsi:type="dcterms:W3CDTF">2020-02-13T09:41:12Z</dcterms:modified>
</cp:coreProperties>
</file>